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updateLinks="never" codeName="ThisWorkbook" hidePivotFieldList="1"/>
  <mc:AlternateContent xmlns:mc="http://schemas.openxmlformats.org/markup-compatibility/2006">
    <mc:Choice Requires="x15">
      <x15ac:absPath xmlns:x15ac="http://schemas.microsoft.com/office/spreadsheetml/2010/11/ac" url="/Users/yashchandra/Documents/aom/"/>
    </mc:Choice>
  </mc:AlternateContent>
  <xr:revisionPtr revIDLastSave="0" documentId="8_{4C821917-2C5B-C846-A1BA-452FE0E67401}" xr6:coauthVersionLast="47" xr6:coauthVersionMax="47" xr10:uidLastSave="{00000000-0000-0000-0000-000000000000}"/>
  <bookViews>
    <workbookView xWindow="34560" yWindow="500" windowWidth="38400" windowHeight="21100" tabRatio="934" xr2:uid="{00000000-000D-0000-FFFF-FFFF00000000}"/>
  </bookViews>
  <sheets>
    <sheet name="Vendor-Security-Assessment" sheetId="1" r:id="rId1"/>
    <sheet name="Crosswalk Detail" sheetId="12" state="hidden" r:id="rId2"/>
    <sheet name="High Risk Non-Compliant" sheetId="16" state="hidden" r:id="rId3"/>
    <sheet name="Questions" sheetId="13" state="hidden" r:id="rId4"/>
    <sheet name="Values" sheetId="2" state="hidden" r:id="rId5"/>
  </sheets>
  <definedNames>
    <definedName name="_xlcn.LinkedTable_Table110" hidden="1">Table1[]</definedName>
  </definedNames>
  <calcPr calcId="191029"/>
  <pivotCaches>
    <pivotCache cacheId="0" r:id="rId6"/>
  </pivotCaches>
  <extLst>
    <ext xmlns:x15="http://schemas.microsoft.com/office/spreadsheetml/2010/11/main" uri="{FCE2AD5D-F65C-4FA6-A056-5C36A1767C68}">
      <x15:dataModel>
        <x15:modelTables>
          <x15:modelTable id="Table1" name="Table1" connection="LinkedTable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9" i="1" l="1"/>
  <c r="B658" i="12"/>
  <c r="B673" i="12"/>
  <c r="B672" i="12"/>
  <c r="B657" i="12"/>
  <c r="B666" i="12"/>
  <c r="B661" i="12"/>
  <c r="B674" i="12"/>
  <c r="B995" i="12"/>
  <c r="B975" i="12"/>
  <c r="B391" i="12"/>
  <c r="B390" i="12"/>
  <c r="B389" i="12"/>
  <c r="B388" i="12"/>
  <c r="B262" i="12"/>
  <c r="B261" i="12"/>
  <c r="B260" i="12"/>
  <c r="B259" i="12"/>
  <c r="B258" i="12"/>
  <c r="B257" i="12"/>
  <c r="B256" i="12"/>
  <c r="B124" i="12"/>
  <c r="B123" i="12"/>
  <c r="B122" i="12"/>
  <c r="B120" i="12"/>
  <c r="B693" i="12"/>
  <c r="B148" i="12"/>
  <c r="B147" i="12"/>
  <c r="B146" i="12"/>
  <c r="B145" i="12"/>
  <c r="A33" i="1"/>
  <c r="A44" i="1"/>
  <c r="D142" i="13" s="1"/>
  <c r="A55" i="1"/>
  <c r="A71" i="1"/>
  <c r="A73" i="1"/>
  <c r="A81" i="1"/>
  <c r="A85" i="1"/>
  <c r="A88" i="1"/>
  <c r="A90" i="1"/>
  <c r="K10" i="13"/>
  <c r="K11" i="13"/>
  <c r="K12" i="13"/>
  <c r="K13" i="13"/>
  <c r="K5" i="13"/>
  <c r="L5" i="13" s="1"/>
  <c r="K7" i="13"/>
  <c r="L7" i="13" s="1"/>
  <c r="K8" i="13"/>
  <c r="L8" i="13" s="1"/>
  <c r="K9" i="13"/>
  <c r="L9" i="13" s="1"/>
  <c r="K14" i="13"/>
  <c r="K15" i="13"/>
  <c r="E15" i="13" s="1"/>
  <c r="J16" i="13"/>
  <c r="K16" i="13"/>
  <c r="L16" i="13"/>
  <c r="J17" i="13"/>
  <c r="K17" i="13"/>
  <c r="E17" i="13" s="1"/>
  <c r="J18" i="13"/>
  <c r="L18" i="13" s="1"/>
  <c r="K18" i="13"/>
  <c r="J19" i="13"/>
  <c r="K19" i="13"/>
  <c r="K20" i="13"/>
  <c r="E20" i="13" s="1"/>
  <c r="K21" i="13"/>
  <c r="K22" i="13"/>
  <c r="E22" i="13"/>
  <c r="K23" i="13"/>
  <c r="K24" i="13"/>
  <c r="K25" i="13"/>
  <c r="K27" i="13"/>
  <c r="E27" i="13"/>
  <c r="K29" i="13"/>
  <c r="K30" i="13"/>
  <c r="K31" i="13"/>
  <c r="K32" i="13"/>
  <c r="E32" i="13" s="1"/>
  <c r="K33" i="13"/>
  <c r="K34" i="13"/>
  <c r="J35" i="13"/>
  <c r="K35" i="13"/>
  <c r="L35" i="13" s="1"/>
  <c r="K36" i="13"/>
  <c r="E36" i="13" s="1"/>
  <c r="J37" i="13"/>
  <c r="K37" i="13"/>
  <c r="L37" i="13"/>
  <c r="J38" i="13"/>
  <c r="K38" i="13"/>
  <c r="K39" i="13"/>
  <c r="J40" i="13"/>
  <c r="K40" i="13"/>
  <c r="J41" i="13"/>
  <c r="K41" i="13"/>
  <c r="K42" i="13"/>
  <c r="J43" i="13"/>
  <c r="K43" i="13"/>
  <c r="J44" i="13"/>
  <c r="K44" i="13"/>
  <c r="L44" i="13" s="1"/>
  <c r="K45" i="13"/>
  <c r="E45" i="13" s="1"/>
  <c r="J46" i="13"/>
  <c r="K46" i="13"/>
  <c r="L46" i="13"/>
  <c r="K47" i="13"/>
  <c r="K48" i="13"/>
  <c r="K49" i="13"/>
  <c r="K50" i="13"/>
  <c r="K51" i="13"/>
  <c r="K52" i="13"/>
  <c r="E52" i="13" s="1"/>
  <c r="K53" i="13"/>
  <c r="K54" i="13"/>
  <c r="K55" i="13"/>
  <c r="K56" i="13"/>
  <c r="K58" i="13"/>
  <c r="K61" i="13"/>
  <c r="J62" i="13"/>
  <c r="K62" i="13"/>
  <c r="K63" i="13"/>
  <c r="J64" i="13"/>
  <c r="K64" i="13"/>
  <c r="L64" i="13"/>
  <c r="K65" i="13"/>
  <c r="K66" i="13"/>
  <c r="E66" i="13" s="1"/>
  <c r="K67" i="13"/>
  <c r="E67" i="13" s="1"/>
  <c r="K68" i="13"/>
  <c r="K69" i="13"/>
  <c r="K70" i="13"/>
  <c r="K71" i="13"/>
  <c r="E71" i="13" s="1"/>
  <c r="K72" i="13"/>
  <c r="K73" i="13"/>
  <c r="K75" i="13"/>
  <c r="K76" i="13"/>
  <c r="E76" i="13" s="1"/>
  <c r="J77" i="13"/>
  <c r="L77" i="13" s="1"/>
  <c r="K77" i="13"/>
  <c r="E77" i="13" s="1"/>
  <c r="K78" i="13"/>
  <c r="K79" i="13"/>
  <c r="J80" i="13"/>
  <c r="K80" i="13"/>
  <c r="E80" i="13" s="1"/>
  <c r="L80" i="13"/>
  <c r="J81" i="13"/>
  <c r="K81" i="13"/>
  <c r="K82" i="13"/>
  <c r="K83" i="13"/>
  <c r="E83" i="13" s="1"/>
  <c r="K84" i="13"/>
  <c r="E84" i="13" s="1"/>
  <c r="K85" i="13"/>
  <c r="K86" i="13"/>
  <c r="K87" i="13"/>
  <c r="E87" i="13" s="1"/>
  <c r="K88" i="13"/>
  <c r="E88" i="13" s="1"/>
  <c r="K89" i="13"/>
  <c r="K90" i="13"/>
  <c r="E90" i="13" s="1"/>
  <c r="K91" i="13"/>
  <c r="E91" i="13"/>
  <c r="K92" i="13"/>
  <c r="K93" i="13"/>
  <c r="K94" i="13"/>
  <c r="E94" i="13" s="1"/>
  <c r="K95" i="13"/>
  <c r="E95" i="13" s="1"/>
  <c r="K96" i="13"/>
  <c r="J97" i="13"/>
  <c r="K97" i="13"/>
  <c r="K98" i="13"/>
  <c r="K99" i="13"/>
  <c r="K100" i="13"/>
  <c r="K101" i="13"/>
  <c r="K103" i="13"/>
  <c r="E103" i="13"/>
  <c r="J104" i="13"/>
  <c r="K104" i="13"/>
  <c r="L104" i="13" s="1"/>
  <c r="K105" i="13"/>
  <c r="E105" i="13" s="1"/>
  <c r="J106" i="13"/>
  <c r="K106" i="13"/>
  <c r="L106" i="13"/>
  <c r="K107" i="13"/>
  <c r="K108" i="13"/>
  <c r="E108" i="13" s="1"/>
  <c r="K109" i="13"/>
  <c r="K110" i="13"/>
  <c r="K111" i="13"/>
  <c r="K112" i="13"/>
  <c r="E112" i="13"/>
  <c r="K113" i="13"/>
  <c r="E113" i="13" s="1"/>
  <c r="K114" i="13"/>
  <c r="K115" i="13"/>
  <c r="K116" i="13"/>
  <c r="E116" i="13"/>
  <c r="K117" i="13"/>
  <c r="K118" i="13"/>
  <c r="E118" i="13" s="1"/>
  <c r="K119" i="13"/>
  <c r="K120" i="13"/>
  <c r="E120" i="13" s="1"/>
  <c r="K121" i="13"/>
  <c r="K122" i="13"/>
  <c r="E122" i="13" s="1"/>
  <c r="J126" i="13"/>
  <c r="L126" i="13" s="1"/>
  <c r="K126" i="13"/>
  <c r="K127" i="13"/>
  <c r="K130" i="13"/>
  <c r="E130" i="13" s="1"/>
  <c r="K131" i="13"/>
  <c r="J132" i="13"/>
  <c r="K132" i="13"/>
  <c r="K133" i="13"/>
  <c r="K134" i="13"/>
  <c r="E134" i="13" s="1"/>
  <c r="J136" i="13"/>
  <c r="K136" i="13"/>
  <c r="J137" i="13"/>
  <c r="K137" i="13"/>
  <c r="E137" i="13" s="1"/>
  <c r="K138" i="13"/>
  <c r="E138" i="13" s="1"/>
  <c r="J139" i="13"/>
  <c r="L139" i="13" s="1"/>
  <c r="K139" i="13"/>
  <c r="K140" i="13"/>
  <c r="K141" i="13"/>
  <c r="K142" i="13"/>
  <c r="K143" i="13"/>
  <c r="K146" i="13"/>
  <c r="J147" i="13"/>
  <c r="K147" i="13"/>
  <c r="L147" i="13" s="1"/>
  <c r="J148" i="13"/>
  <c r="L148" i="13" s="1"/>
  <c r="K148" i="13"/>
  <c r="E148" i="13" s="1"/>
  <c r="K150" i="13"/>
  <c r="E150" i="13" s="1"/>
  <c r="K151" i="13"/>
  <c r="K152" i="13"/>
  <c r="E152" i="13"/>
  <c r="J155" i="13"/>
  <c r="K155" i="13"/>
  <c r="K158" i="13"/>
  <c r="K160" i="13"/>
  <c r="E160" i="13" s="1"/>
  <c r="K161" i="13"/>
  <c r="E161" i="13" s="1"/>
  <c r="K162" i="13"/>
  <c r="E162" i="13" s="1"/>
  <c r="K164" i="13"/>
  <c r="J165" i="13"/>
  <c r="K165" i="13"/>
  <c r="J166" i="13"/>
  <c r="K166" i="13"/>
  <c r="L166" i="13"/>
  <c r="K167" i="13"/>
  <c r="K168" i="13"/>
  <c r="K169" i="13"/>
  <c r="K170" i="13"/>
  <c r="E170" i="13"/>
  <c r="K171" i="13"/>
  <c r="E171" i="13" s="1"/>
  <c r="J172" i="13"/>
  <c r="K172" i="13"/>
  <c r="K173" i="13"/>
  <c r="K174" i="13"/>
  <c r="E174" i="13" s="1"/>
  <c r="J175" i="13"/>
  <c r="K175" i="13"/>
  <c r="E175" i="13" s="1"/>
  <c r="K176" i="13"/>
  <c r="K177" i="13"/>
  <c r="K178" i="13"/>
  <c r="K179" i="13"/>
  <c r="K180" i="13"/>
  <c r="K181" i="13"/>
  <c r="E181" i="13" s="1"/>
  <c r="K182" i="13"/>
  <c r="E182" i="13" s="1"/>
  <c r="K183" i="13"/>
  <c r="K184" i="13"/>
  <c r="K185" i="13"/>
  <c r="E185" i="13" s="1"/>
  <c r="K186" i="13"/>
  <c r="K187" i="13"/>
  <c r="E187" i="13" s="1"/>
  <c r="K188" i="13"/>
  <c r="K189" i="13"/>
  <c r="K190" i="13"/>
  <c r="E190" i="13" s="1"/>
  <c r="K191" i="13"/>
  <c r="E191" i="13" s="1"/>
  <c r="K192" i="13"/>
  <c r="E192" i="13" s="1"/>
  <c r="K193" i="13"/>
  <c r="E193" i="13" s="1"/>
  <c r="K194" i="13"/>
  <c r="K195" i="13"/>
  <c r="K196" i="13"/>
  <c r="K197" i="13"/>
  <c r="E197" i="13" s="1"/>
  <c r="K198" i="13"/>
  <c r="K199" i="13"/>
  <c r="E199" i="13" s="1"/>
  <c r="K200" i="13"/>
  <c r="K201" i="13"/>
  <c r="K202" i="13"/>
  <c r="E202" i="13" s="1"/>
  <c r="J203" i="13"/>
  <c r="K203" i="13"/>
  <c r="E203" i="13" s="1"/>
  <c r="L203" i="13"/>
  <c r="K204" i="13"/>
  <c r="K205" i="13"/>
  <c r="K206" i="13"/>
  <c r="K207" i="13"/>
  <c r="K208" i="13"/>
  <c r="K209" i="13"/>
  <c r="E209" i="13" s="1"/>
  <c r="K210" i="13"/>
  <c r="K211" i="13"/>
  <c r="K212" i="13"/>
  <c r="K214" i="13"/>
  <c r="K215" i="13"/>
  <c r="K216" i="13"/>
  <c r="E216" i="13" s="1"/>
  <c r="J217" i="13"/>
  <c r="K217" i="13"/>
  <c r="E217" i="13" s="1"/>
  <c r="K218" i="13"/>
  <c r="J219" i="13"/>
  <c r="K219" i="13"/>
  <c r="L219" i="13"/>
  <c r="K220" i="13"/>
  <c r="K221" i="13"/>
  <c r="E221" i="13" s="1"/>
  <c r="K222" i="13"/>
  <c r="K223" i="13"/>
  <c r="K224" i="13"/>
  <c r="E224" i="13" s="1"/>
  <c r="K225" i="13"/>
  <c r="E225" i="13" s="1"/>
  <c r="K226" i="13"/>
  <c r="E226" i="13" s="1"/>
  <c r="K227" i="13"/>
  <c r="K228" i="13"/>
  <c r="E228" i="13" s="1"/>
  <c r="K229" i="13"/>
  <c r="E229" i="13" s="1"/>
  <c r="K230" i="13"/>
  <c r="E230" i="13" s="1"/>
  <c r="K231" i="13"/>
  <c r="E231" i="13" s="1"/>
  <c r="K232" i="13"/>
  <c r="E232" i="13" s="1"/>
  <c r="K233" i="13"/>
  <c r="K234" i="13"/>
  <c r="E234" i="13" s="1"/>
  <c r="K235" i="13"/>
  <c r="K236" i="13"/>
  <c r="E236" i="13" s="1"/>
  <c r="K237" i="13"/>
  <c r="E237" i="13" s="1"/>
  <c r="K238" i="13"/>
  <c r="E238" i="13" s="1"/>
  <c r="K239" i="13"/>
  <c r="K240" i="13"/>
  <c r="E240" i="13"/>
  <c r="K241" i="13"/>
  <c r="K242" i="13"/>
  <c r="E242" i="13" s="1"/>
  <c r="J243" i="13"/>
  <c r="K243" i="13"/>
  <c r="E243" i="13" s="1"/>
  <c r="K244" i="13"/>
  <c r="E244" i="13" s="1"/>
  <c r="K245" i="13"/>
  <c r="E245" i="13" s="1"/>
  <c r="K246" i="13"/>
  <c r="K247" i="13"/>
  <c r="K248" i="13"/>
  <c r="K249" i="13"/>
  <c r="E249" i="13" s="1"/>
  <c r="K250" i="13"/>
  <c r="E250" i="13" s="1"/>
  <c r="K251" i="13"/>
  <c r="K252" i="13"/>
  <c r="E252" i="13" s="1"/>
  <c r="K253" i="13"/>
  <c r="E253" i="13"/>
  <c r="K254" i="13"/>
  <c r="K255" i="13"/>
  <c r="K256" i="13"/>
  <c r="E256" i="13" s="1"/>
  <c r="K257" i="13"/>
  <c r="E257" i="13" s="1"/>
  <c r="J258" i="13"/>
  <c r="K258" i="13"/>
  <c r="J259" i="13"/>
  <c r="K259" i="13"/>
  <c r="L259" i="13"/>
  <c r="J260" i="13"/>
  <c r="K260" i="13"/>
  <c r="L260" i="13"/>
  <c r="K261" i="13"/>
  <c r="E261" i="13" s="1"/>
  <c r="K262" i="13"/>
  <c r="K263" i="13"/>
  <c r="J264" i="13"/>
  <c r="K264" i="13"/>
  <c r="E264" i="13" s="1"/>
  <c r="J265" i="13"/>
  <c r="L265" i="13" s="1"/>
  <c r="K265" i="13"/>
  <c r="E265" i="13"/>
  <c r="J266" i="13"/>
  <c r="K266" i="13"/>
  <c r="E266" i="13" s="1"/>
  <c r="K267" i="13"/>
  <c r="E267" i="13" s="1"/>
  <c r="K268" i="13"/>
  <c r="E268" i="13"/>
  <c r="K269" i="13"/>
  <c r="E269" i="13" s="1"/>
  <c r="K270" i="13"/>
  <c r="E270" i="13"/>
  <c r="J271" i="13"/>
  <c r="K271" i="13"/>
  <c r="A3" i="13"/>
  <c r="A4" i="13"/>
  <c r="A5"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K4" i="13"/>
  <c r="L4" i="13"/>
  <c r="K3" i="13"/>
  <c r="L3" i="13" s="1"/>
  <c r="K2" i="13"/>
  <c r="L2" i="13" s="1"/>
  <c r="N6" i="13"/>
  <c r="S271" i="13"/>
  <c r="R271" i="13"/>
  <c r="Q271" i="13"/>
  <c r="P271" i="13"/>
  <c r="O271" i="13"/>
  <c r="N271" i="13"/>
  <c r="M271" i="13"/>
  <c r="S270" i="13"/>
  <c r="R270" i="13"/>
  <c r="Q270" i="13"/>
  <c r="P270" i="13"/>
  <c r="O270" i="13"/>
  <c r="N270" i="13"/>
  <c r="M270" i="13"/>
  <c r="S269" i="13"/>
  <c r="R269" i="13"/>
  <c r="Q269" i="13"/>
  <c r="P269" i="13"/>
  <c r="O269" i="13"/>
  <c r="N269" i="13"/>
  <c r="M269" i="13"/>
  <c r="S268" i="13"/>
  <c r="R268" i="13"/>
  <c r="Q268" i="13"/>
  <c r="P268" i="13"/>
  <c r="O268" i="13"/>
  <c r="N268" i="13"/>
  <c r="M268" i="13"/>
  <c r="S267" i="13"/>
  <c r="R267" i="13"/>
  <c r="Q267" i="13"/>
  <c r="P267" i="13"/>
  <c r="O267" i="13"/>
  <c r="N267" i="13"/>
  <c r="M267" i="13"/>
  <c r="S266" i="13"/>
  <c r="R266" i="13"/>
  <c r="Q266" i="13"/>
  <c r="P266" i="13"/>
  <c r="O266" i="13"/>
  <c r="N266" i="13"/>
  <c r="M266" i="13"/>
  <c r="S265" i="13"/>
  <c r="R265" i="13"/>
  <c r="Q265" i="13"/>
  <c r="P265" i="13"/>
  <c r="O265" i="13"/>
  <c r="N265" i="13"/>
  <c r="M265" i="13"/>
  <c r="B994" i="12"/>
  <c r="B993" i="12"/>
  <c r="B992" i="12"/>
  <c r="B991" i="12"/>
  <c r="B990" i="12"/>
  <c r="B989" i="12"/>
  <c r="B988" i="12"/>
  <c r="B987" i="12"/>
  <c r="B986" i="12"/>
  <c r="B985" i="12"/>
  <c r="B984" i="12"/>
  <c r="B983" i="12"/>
  <c r="B982" i="12"/>
  <c r="B981" i="12"/>
  <c r="B980" i="12"/>
  <c r="B979" i="12"/>
  <c r="B978" i="12"/>
  <c r="B977" i="12"/>
  <c r="B974" i="12"/>
  <c r="B976" i="12"/>
  <c r="B973" i="12"/>
  <c r="B972" i="12"/>
  <c r="B971" i="12"/>
  <c r="B970" i="12"/>
  <c r="B969" i="12"/>
  <c r="B968" i="12"/>
  <c r="B967" i="12"/>
  <c r="B966" i="12"/>
  <c r="B962" i="12"/>
  <c r="B965" i="12"/>
  <c r="B964" i="12"/>
  <c r="B961" i="12"/>
  <c r="B963" i="12"/>
  <c r="S264" i="13"/>
  <c r="S263" i="13"/>
  <c r="S262" i="13"/>
  <c r="S261" i="13"/>
  <c r="S260" i="13"/>
  <c r="S259" i="13"/>
  <c r="S258" i="13"/>
  <c r="S257" i="13"/>
  <c r="S256" i="13"/>
  <c r="S255" i="13"/>
  <c r="S254" i="13"/>
  <c r="S253" i="13"/>
  <c r="S252" i="13"/>
  <c r="S251" i="13"/>
  <c r="S250" i="13"/>
  <c r="S249" i="13"/>
  <c r="S248" i="13"/>
  <c r="S247" i="13"/>
  <c r="S246" i="13"/>
  <c r="S245" i="13"/>
  <c r="S244" i="13"/>
  <c r="S243" i="13"/>
  <c r="S242" i="13"/>
  <c r="S241" i="13"/>
  <c r="S240" i="13"/>
  <c r="S239" i="13"/>
  <c r="S238" i="13"/>
  <c r="S237" i="13"/>
  <c r="S236" i="13"/>
  <c r="S235" i="13"/>
  <c r="S234" i="13"/>
  <c r="S233" i="13"/>
  <c r="S232" i="13"/>
  <c r="S231" i="13"/>
  <c r="S230" i="13"/>
  <c r="S229" i="13"/>
  <c r="S228" i="13"/>
  <c r="S227" i="13"/>
  <c r="S226" i="13"/>
  <c r="S225" i="13"/>
  <c r="S224" i="13"/>
  <c r="S223" i="13"/>
  <c r="S222" i="13"/>
  <c r="S221" i="13"/>
  <c r="S220" i="13"/>
  <c r="S219" i="13"/>
  <c r="S218" i="13"/>
  <c r="S217" i="13"/>
  <c r="S216" i="13"/>
  <c r="S215" i="13"/>
  <c r="S214" i="13"/>
  <c r="S212" i="13"/>
  <c r="S211" i="13"/>
  <c r="S210" i="13"/>
  <c r="S209" i="13"/>
  <c r="S208" i="13"/>
  <c r="S207" i="13"/>
  <c r="S206" i="13"/>
  <c r="S205" i="13"/>
  <c r="S204" i="13"/>
  <c r="S203" i="13"/>
  <c r="S202" i="13"/>
  <c r="S201" i="13"/>
  <c r="S200" i="13"/>
  <c r="S199" i="13"/>
  <c r="S198" i="13"/>
  <c r="S197" i="13"/>
  <c r="S196" i="13"/>
  <c r="S195" i="13"/>
  <c r="S194" i="13"/>
  <c r="S193" i="13"/>
  <c r="S192" i="13"/>
  <c r="S191" i="13"/>
  <c r="S190" i="13"/>
  <c r="S189" i="13"/>
  <c r="S188" i="13"/>
  <c r="S187" i="13"/>
  <c r="S186" i="13"/>
  <c r="S185" i="13"/>
  <c r="S184" i="13"/>
  <c r="S183" i="13"/>
  <c r="S182" i="13"/>
  <c r="S181" i="13"/>
  <c r="S180" i="13"/>
  <c r="S179" i="13"/>
  <c r="S178" i="13"/>
  <c r="S177" i="13"/>
  <c r="S176" i="13"/>
  <c r="S175" i="13"/>
  <c r="S174" i="13"/>
  <c r="S173" i="13"/>
  <c r="S172" i="13"/>
  <c r="S171" i="13"/>
  <c r="S170" i="13"/>
  <c r="S169" i="13"/>
  <c r="S168" i="13"/>
  <c r="S167" i="13"/>
  <c r="S166" i="13"/>
  <c r="S165" i="13"/>
  <c r="S164" i="13"/>
  <c r="S162" i="13"/>
  <c r="S161" i="13"/>
  <c r="S160" i="13"/>
  <c r="S159" i="13"/>
  <c r="S158" i="13"/>
  <c r="S157" i="13"/>
  <c r="S156" i="13"/>
  <c r="S155" i="13"/>
  <c r="S154" i="13"/>
  <c r="S153" i="13"/>
  <c r="S152" i="13"/>
  <c r="S151" i="13"/>
  <c r="S150" i="13"/>
  <c r="S148" i="13"/>
  <c r="S147" i="13"/>
  <c r="S146" i="13"/>
  <c r="S145" i="13"/>
  <c r="S143" i="13"/>
  <c r="S142" i="13"/>
  <c r="S141" i="13"/>
  <c r="S140" i="13"/>
  <c r="S139" i="13"/>
  <c r="S138" i="13"/>
  <c r="S137" i="13"/>
  <c r="S136" i="13"/>
  <c r="S134" i="13"/>
  <c r="S133" i="13"/>
  <c r="S132" i="13"/>
  <c r="S131" i="13"/>
  <c r="S130" i="13"/>
  <c r="S128" i="13"/>
  <c r="S127" i="13"/>
  <c r="S126" i="13"/>
  <c r="S123" i="13"/>
  <c r="S122" i="13"/>
  <c r="S121" i="13"/>
  <c r="S120" i="13"/>
  <c r="S119" i="13"/>
  <c r="S118" i="13"/>
  <c r="S117" i="13"/>
  <c r="S116" i="13"/>
  <c r="S115" i="13"/>
  <c r="S114" i="13"/>
  <c r="S113" i="13"/>
  <c r="S112" i="13"/>
  <c r="S111" i="13"/>
  <c r="S110" i="13"/>
  <c r="S109" i="13"/>
  <c r="S108" i="13"/>
  <c r="S107" i="13"/>
  <c r="S106" i="13"/>
  <c r="S105" i="13"/>
  <c r="S104" i="13"/>
  <c r="S103" i="13"/>
  <c r="S102" i="13"/>
  <c r="S101" i="13"/>
  <c r="S100" i="13"/>
  <c r="S99" i="13"/>
  <c r="S98" i="13"/>
  <c r="S97" i="13"/>
  <c r="S96" i="13"/>
  <c r="S95" i="13"/>
  <c r="S94" i="13"/>
  <c r="S93" i="13"/>
  <c r="S92" i="13"/>
  <c r="S91" i="13"/>
  <c r="S90" i="13"/>
  <c r="S89" i="13"/>
  <c r="S88" i="13"/>
  <c r="S87" i="13"/>
  <c r="S86" i="13"/>
  <c r="S85" i="13"/>
  <c r="S84" i="13"/>
  <c r="S83" i="13"/>
  <c r="S82" i="13"/>
  <c r="S81" i="13"/>
  <c r="S80" i="13"/>
  <c r="S79" i="13"/>
  <c r="S78" i="13"/>
  <c r="S77" i="13"/>
  <c r="S76" i="13"/>
  <c r="S75" i="13"/>
  <c r="S74" i="13"/>
  <c r="S73" i="13"/>
  <c r="S72" i="13"/>
  <c r="S71" i="13"/>
  <c r="S70" i="13"/>
  <c r="S69" i="13"/>
  <c r="S68" i="13"/>
  <c r="S67" i="13"/>
  <c r="S66" i="13"/>
  <c r="S65" i="13"/>
  <c r="S64" i="13"/>
  <c r="S63" i="13"/>
  <c r="S62" i="13"/>
  <c r="S61" i="13"/>
  <c r="S60" i="13"/>
  <c r="S59" i="13"/>
  <c r="S58" i="13"/>
  <c r="S57" i="13"/>
  <c r="S56" i="13"/>
  <c r="S55" i="13"/>
  <c r="S54" i="13"/>
  <c r="S53" i="13"/>
  <c r="S52" i="13"/>
  <c r="S51" i="13"/>
  <c r="S50" i="13"/>
  <c r="S49" i="13"/>
  <c r="S48" i="13"/>
  <c r="S47" i="13"/>
  <c r="S46" i="13"/>
  <c r="S45" i="13"/>
  <c r="S44" i="13"/>
  <c r="S43" i="13"/>
  <c r="S42" i="13"/>
  <c r="S41" i="13"/>
  <c r="S40" i="13"/>
  <c r="S39" i="13"/>
  <c r="S38" i="13"/>
  <c r="S37" i="13"/>
  <c r="S36" i="13"/>
  <c r="S35" i="13"/>
  <c r="S34" i="13"/>
  <c r="S33" i="13"/>
  <c r="S32" i="13"/>
  <c r="S31" i="13"/>
  <c r="S30" i="13"/>
  <c r="S29" i="13"/>
  <c r="S27" i="13"/>
  <c r="S25" i="13"/>
  <c r="S24" i="13"/>
  <c r="S23" i="13"/>
  <c r="S22" i="13"/>
  <c r="S21" i="13"/>
  <c r="S20" i="13"/>
  <c r="S19" i="13"/>
  <c r="S18" i="13"/>
  <c r="S17" i="13"/>
  <c r="S16" i="13"/>
  <c r="S15" i="13"/>
  <c r="S14" i="13"/>
  <c r="S13" i="13"/>
  <c r="S12" i="13"/>
  <c r="S11" i="13"/>
  <c r="S10" i="13"/>
  <c r="S9" i="13"/>
  <c r="S8" i="13"/>
  <c r="S7" i="13"/>
  <c r="S5" i="13"/>
  <c r="S4" i="13"/>
  <c r="S3" i="13"/>
  <c r="S2" i="13"/>
  <c r="E11" i="13"/>
  <c r="E12" i="13"/>
  <c r="E13" i="13"/>
  <c r="E14" i="13"/>
  <c r="E16" i="13"/>
  <c r="E18" i="13"/>
  <c r="E19" i="13"/>
  <c r="E21" i="13"/>
  <c r="E23" i="13"/>
  <c r="E24" i="13"/>
  <c r="E25" i="13"/>
  <c r="E29" i="13"/>
  <c r="E30" i="13"/>
  <c r="E31" i="13"/>
  <c r="E33" i="13"/>
  <c r="E34" i="13"/>
  <c r="E35" i="13"/>
  <c r="E37" i="13"/>
  <c r="E38" i="13"/>
  <c r="E39" i="13"/>
  <c r="E40" i="13"/>
  <c r="E41" i="13"/>
  <c r="E42" i="13"/>
  <c r="E43" i="13"/>
  <c r="E46" i="13"/>
  <c r="E47" i="13"/>
  <c r="E48" i="13"/>
  <c r="E49" i="13"/>
  <c r="E50" i="13"/>
  <c r="E51" i="13"/>
  <c r="E53" i="13"/>
  <c r="E54" i="13"/>
  <c r="E55" i="13"/>
  <c r="E56" i="13"/>
  <c r="E58" i="13"/>
  <c r="E61" i="13"/>
  <c r="E62" i="13"/>
  <c r="E63" i="13"/>
  <c r="E64" i="13"/>
  <c r="E65" i="13"/>
  <c r="E68" i="13"/>
  <c r="E69" i="13"/>
  <c r="E70" i="13"/>
  <c r="E72" i="13"/>
  <c r="E73" i="13"/>
  <c r="E74" i="13"/>
  <c r="E75" i="13"/>
  <c r="E78" i="13"/>
  <c r="E79" i="13"/>
  <c r="E81" i="13"/>
  <c r="E82" i="13"/>
  <c r="E85" i="13"/>
  <c r="E86" i="13"/>
  <c r="E89" i="13"/>
  <c r="E92" i="13"/>
  <c r="E93" i="13"/>
  <c r="E96" i="13"/>
  <c r="E97" i="13"/>
  <c r="E98" i="13"/>
  <c r="E99" i="13"/>
  <c r="E100" i="13"/>
  <c r="E101" i="13"/>
  <c r="E106" i="13"/>
  <c r="E107" i="13"/>
  <c r="E109" i="13"/>
  <c r="E110" i="13"/>
  <c r="E111" i="13"/>
  <c r="E114" i="13"/>
  <c r="E115" i="13"/>
  <c r="E117" i="13"/>
  <c r="E119" i="13"/>
  <c r="E121" i="13"/>
  <c r="E123" i="13"/>
  <c r="E126" i="13"/>
  <c r="E127" i="13"/>
  <c r="E128" i="13"/>
  <c r="E131" i="13"/>
  <c r="E132" i="13"/>
  <c r="E133" i="13"/>
  <c r="E136" i="13"/>
  <c r="E139" i="13"/>
  <c r="E140" i="13"/>
  <c r="E141" i="13"/>
  <c r="E142" i="13"/>
  <c r="E143" i="13"/>
  <c r="E145" i="13"/>
  <c r="E146" i="13"/>
  <c r="E147" i="13"/>
  <c r="E151" i="13"/>
  <c r="E153" i="13"/>
  <c r="E154" i="13"/>
  <c r="E155" i="13"/>
  <c r="E156" i="13"/>
  <c r="E157" i="13"/>
  <c r="E158" i="13"/>
  <c r="E159" i="13"/>
  <c r="E164" i="13"/>
  <c r="E165" i="13"/>
  <c r="E166" i="13"/>
  <c r="E167" i="13"/>
  <c r="E168" i="13"/>
  <c r="E169" i="13"/>
  <c r="E172" i="13"/>
  <c r="E173" i="13"/>
  <c r="E176" i="13"/>
  <c r="E177" i="13"/>
  <c r="E178" i="13"/>
  <c r="E179" i="13"/>
  <c r="E180" i="13"/>
  <c r="E183" i="13"/>
  <c r="E184" i="13"/>
  <c r="E186" i="13"/>
  <c r="E188" i="13"/>
  <c r="E189" i="13"/>
  <c r="E194" i="13"/>
  <c r="E195" i="13"/>
  <c r="E196" i="13"/>
  <c r="E198" i="13"/>
  <c r="E200" i="13"/>
  <c r="E201" i="13"/>
  <c r="E204" i="13"/>
  <c r="E205" i="13"/>
  <c r="E206" i="13"/>
  <c r="E207" i="13"/>
  <c r="E208" i="13"/>
  <c r="E210" i="13"/>
  <c r="E211" i="13"/>
  <c r="E212" i="13"/>
  <c r="E214" i="13"/>
  <c r="E215" i="13"/>
  <c r="E218" i="13"/>
  <c r="E219" i="13"/>
  <c r="E220" i="13"/>
  <c r="E222" i="13"/>
  <c r="E223" i="13"/>
  <c r="E227" i="13"/>
  <c r="E233" i="13"/>
  <c r="E235" i="13"/>
  <c r="E239" i="13"/>
  <c r="E241" i="13"/>
  <c r="E246" i="13"/>
  <c r="E247" i="13"/>
  <c r="E248" i="13"/>
  <c r="E251" i="13"/>
  <c r="E254" i="13"/>
  <c r="E255" i="13"/>
  <c r="E258" i="13"/>
  <c r="E259" i="13"/>
  <c r="E260" i="13"/>
  <c r="E262" i="13"/>
  <c r="E263" i="13"/>
  <c r="E10" i="13"/>
  <c r="M70" i="13"/>
  <c r="N70" i="13"/>
  <c r="O70" i="13"/>
  <c r="P70" i="13"/>
  <c r="Q70" i="13"/>
  <c r="R70" i="13"/>
  <c r="M258" i="13"/>
  <c r="N258" i="13"/>
  <c r="O258" i="13"/>
  <c r="P258" i="13"/>
  <c r="Q258" i="13"/>
  <c r="R258" i="13"/>
  <c r="M259" i="13"/>
  <c r="N259" i="13"/>
  <c r="O259" i="13"/>
  <c r="P259" i="13"/>
  <c r="Q259" i="13"/>
  <c r="R259" i="13"/>
  <c r="M260" i="13"/>
  <c r="N260" i="13"/>
  <c r="O260" i="13"/>
  <c r="P260" i="13"/>
  <c r="Q260" i="13"/>
  <c r="R260" i="13"/>
  <c r="R243" i="13"/>
  <c r="Q243" i="13"/>
  <c r="P243" i="13"/>
  <c r="O243" i="13"/>
  <c r="N243" i="13"/>
  <c r="M243" i="13"/>
  <c r="M18" i="13"/>
  <c r="N18" i="13"/>
  <c r="O18" i="13"/>
  <c r="P18" i="13"/>
  <c r="Q18" i="13"/>
  <c r="R18" i="13"/>
  <c r="M17" i="13"/>
  <c r="N17" i="13"/>
  <c r="O17" i="13"/>
  <c r="P17" i="13"/>
  <c r="Q17" i="13"/>
  <c r="R17" i="13"/>
  <c r="M19" i="13"/>
  <c r="N19" i="13"/>
  <c r="O19" i="13"/>
  <c r="P19" i="13"/>
  <c r="Q19" i="13"/>
  <c r="R19" i="13"/>
  <c r="M20" i="13"/>
  <c r="N20" i="13"/>
  <c r="O20" i="13"/>
  <c r="P20" i="13"/>
  <c r="Q20" i="13"/>
  <c r="R20" i="13"/>
  <c r="M16" i="13"/>
  <c r="N16" i="13"/>
  <c r="O16" i="13"/>
  <c r="P16" i="13"/>
  <c r="Q16" i="13"/>
  <c r="R16" i="13"/>
  <c r="M264" i="13"/>
  <c r="N264" i="13"/>
  <c r="O264" i="13"/>
  <c r="P264" i="13"/>
  <c r="Q264" i="13"/>
  <c r="R264" i="13"/>
  <c r="M219" i="13"/>
  <c r="N219" i="13"/>
  <c r="O219" i="13"/>
  <c r="P219" i="13"/>
  <c r="Q219" i="13"/>
  <c r="R219" i="13"/>
  <c r="M216" i="13"/>
  <c r="N216" i="13"/>
  <c r="O216" i="13"/>
  <c r="P216" i="13"/>
  <c r="Q216" i="13"/>
  <c r="R216" i="13"/>
  <c r="M217" i="13"/>
  <c r="N217" i="13"/>
  <c r="O217" i="13"/>
  <c r="P217" i="13"/>
  <c r="Q217" i="13"/>
  <c r="R217" i="13"/>
  <c r="M211" i="13"/>
  <c r="N211" i="13"/>
  <c r="O211" i="13"/>
  <c r="P211" i="13"/>
  <c r="Q211" i="13"/>
  <c r="R211" i="13"/>
  <c r="M203" i="13"/>
  <c r="N203" i="13"/>
  <c r="O203" i="13"/>
  <c r="P203" i="13"/>
  <c r="Q203" i="13"/>
  <c r="R203" i="13"/>
  <c r="M199" i="13"/>
  <c r="N199" i="13"/>
  <c r="O199" i="13"/>
  <c r="P199" i="13"/>
  <c r="Q199" i="13"/>
  <c r="R199" i="13"/>
  <c r="P181" i="13"/>
  <c r="Q181" i="13"/>
  <c r="R181" i="13"/>
  <c r="O181" i="13"/>
  <c r="N181" i="13"/>
  <c r="M181" i="13"/>
  <c r="M3" i="13"/>
  <c r="N3" i="13"/>
  <c r="O3" i="13"/>
  <c r="P3" i="13"/>
  <c r="Q3" i="13"/>
  <c r="R3" i="13"/>
  <c r="M4" i="13"/>
  <c r="N4" i="13"/>
  <c r="O4" i="13"/>
  <c r="P4" i="13"/>
  <c r="Q4" i="13"/>
  <c r="R4" i="13"/>
  <c r="M5" i="13"/>
  <c r="N5" i="13"/>
  <c r="O5" i="13"/>
  <c r="P5" i="13"/>
  <c r="Q5" i="13"/>
  <c r="R5" i="13"/>
  <c r="M7" i="13"/>
  <c r="N7" i="13"/>
  <c r="O7" i="13"/>
  <c r="P7" i="13"/>
  <c r="Q7" i="13"/>
  <c r="R7" i="13"/>
  <c r="M8" i="13"/>
  <c r="N8" i="13"/>
  <c r="O8" i="13"/>
  <c r="P8" i="13"/>
  <c r="Q8" i="13"/>
  <c r="R8" i="13"/>
  <c r="M9" i="13"/>
  <c r="N9" i="13"/>
  <c r="O9" i="13"/>
  <c r="P9" i="13"/>
  <c r="Q9" i="13"/>
  <c r="R9" i="13"/>
  <c r="M10" i="13"/>
  <c r="N10" i="13"/>
  <c r="O10" i="13"/>
  <c r="P10" i="13"/>
  <c r="Q10" i="13"/>
  <c r="R10" i="13"/>
  <c r="M11" i="13"/>
  <c r="N11" i="13"/>
  <c r="O11" i="13"/>
  <c r="P11" i="13"/>
  <c r="Q11" i="13"/>
  <c r="R11" i="13"/>
  <c r="M12" i="13"/>
  <c r="N12" i="13"/>
  <c r="O12" i="13"/>
  <c r="P12" i="13"/>
  <c r="Q12" i="13"/>
  <c r="R12" i="13"/>
  <c r="M13" i="13"/>
  <c r="N13" i="13"/>
  <c r="O13" i="13"/>
  <c r="P13" i="13"/>
  <c r="Q13" i="13"/>
  <c r="R13" i="13"/>
  <c r="M14" i="13"/>
  <c r="N14" i="13"/>
  <c r="O14" i="13"/>
  <c r="P14" i="13"/>
  <c r="Q14" i="13"/>
  <c r="R14" i="13"/>
  <c r="M15" i="13"/>
  <c r="N15" i="13"/>
  <c r="O15" i="13"/>
  <c r="P15" i="13"/>
  <c r="Q15" i="13"/>
  <c r="R15" i="13"/>
  <c r="M21" i="13"/>
  <c r="N21" i="13"/>
  <c r="O21" i="13"/>
  <c r="P21" i="13"/>
  <c r="Q21" i="13"/>
  <c r="R21" i="13"/>
  <c r="M22" i="13"/>
  <c r="N22" i="13"/>
  <c r="O22" i="13"/>
  <c r="P22" i="13"/>
  <c r="Q22" i="13"/>
  <c r="R22" i="13"/>
  <c r="M23" i="13"/>
  <c r="N23" i="13"/>
  <c r="O23" i="13"/>
  <c r="P23" i="13"/>
  <c r="Q23" i="13"/>
  <c r="R23" i="13"/>
  <c r="M24" i="13"/>
  <c r="N24" i="13"/>
  <c r="O24" i="13"/>
  <c r="P24" i="13"/>
  <c r="Q24" i="13"/>
  <c r="R24" i="13"/>
  <c r="M25" i="13"/>
  <c r="N25" i="13"/>
  <c r="O25" i="13"/>
  <c r="P25" i="13"/>
  <c r="Q25" i="13"/>
  <c r="R25" i="13"/>
  <c r="M27" i="13"/>
  <c r="N27" i="13"/>
  <c r="O27" i="13"/>
  <c r="P27" i="13"/>
  <c r="Q27" i="13"/>
  <c r="R27" i="13"/>
  <c r="M29" i="13"/>
  <c r="N29" i="13"/>
  <c r="O29" i="13"/>
  <c r="P29" i="13"/>
  <c r="Q29" i="13"/>
  <c r="R29" i="13"/>
  <c r="M30" i="13"/>
  <c r="N30" i="13"/>
  <c r="O30" i="13"/>
  <c r="P30" i="13"/>
  <c r="Q30" i="13"/>
  <c r="R30" i="13"/>
  <c r="M31" i="13"/>
  <c r="N31" i="13"/>
  <c r="O31" i="13"/>
  <c r="P31" i="13"/>
  <c r="Q31" i="13"/>
  <c r="R31" i="13"/>
  <c r="M32" i="13"/>
  <c r="N32" i="13"/>
  <c r="O32" i="13"/>
  <c r="P32" i="13"/>
  <c r="Q32" i="13"/>
  <c r="R32" i="13"/>
  <c r="M33" i="13"/>
  <c r="N33" i="13"/>
  <c r="O33" i="13"/>
  <c r="P33" i="13"/>
  <c r="Q33" i="13"/>
  <c r="R33" i="13"/>
  <c r="M34" i="13"/>
  <c r="N34" i="13"/>
  <c r="O34" i="13"/>
  <c r="P34" i="13"/>
  <c r="Q34" i="13"/>
  <c r="R34" i="13"/>
  <c r="M35" i="13"/>
  <c r="N35" i="13"/>
  <c r="O35" i="13"/>
  <c r="P35" i="13"/>
  <c r="Q35" i="13"/>
  <c r="R35" i="13"/>
  <c r="M36" i="13"/>
  <c r="N36" i="13"/>
  <c r="O36" i="13"/>
  <c r="P36" i="13"/>
  <c r="Q36" i="13"/>
  <c r="R36" i="13"/>
  <c r="M37" i="13"/>
  <c r="N37" i="13"/>
  <c r="O37" i="13"/>
  <c r="P37" i="13"/>
  <c r="Q37" i="13"/>
  <c r="R37" i="13"/>
  <c r="M38" i="13"/>
  <c r="N38" i="13"/>
  <c r="O38" i="13"/>
  <c r="P38" i="13"/>
  <c r="Q38" i="13"/>
  <c r="R38" i="13"/>
  <c r="M39" i="13"/>
  <c r="N39" i="13"/>
  <c r="O39" i="13"/>
  <c r="P39" i="13"/>
  <c r="Q39" i="13"/>
  <c r="R39" i="13"/>
  <c r="M40" i="13"/>
  <c r="N40" i="13"/>
  <c r="O40" i="13"/>
  <c r="P40" i="13"/>
  <c r="Q40" i="13"/>
  <c r="R40" i="13"/>
  <c r="M41" i="13"/>
  <c r="N41" i="13"/>
  <c r="O41" i="13"/>
  <c r="P41" i="13"/>
  <c r="Q41" i="13"/>
  <c r="R41" i="13"/>
  <c r="M42" i="13"/>
  <c r="N42" i="13"/>
  <c r="O42" i="13"/>
  <c r="P42" i="13"/>
  <c r="Q42" i="13"/>
  <c r="R42" i="13"/>
  <c r="M43" i="13"/>
  <c r="N43" i="13"/>
  <c r="O43" i="13"/>
  <c r="P43" i="13"/>
  <c r="Q43" i="13"/>
  <c r="R43" i="13"/>
  <c r="M44" i="13"/>
  <c r="N44" i="13"/>
  <c r="O44" i="13"/>
  <c r="P44" i="13"/>
  <c r="Q44" i="13"/>
  <c r="R44" i="13"/>
  <c r="M45" i="13"/>
  <c r="N45" i="13"/>
  <c r="O45" i="13"/>
  <c r="P45" i="13"/>
  <c r="Q45" i="13"/>
  <c r="R45" i="13"/>
  <c r="M46" i="13"/>
  <c r="N46" i="13"/>
  <c r="O46" i="13"/>
  <c r="P46" i="13"/>
  <c r="Q46" i="13"/>
  <c r="R46" i="13"/>
  <c r="M47" i="13"/>
  <c r="N47" i="13"/>
  <c r="O47" i="13"/>
  <c r="P47" i="13"/>
  <c r="Q47" i="13"/>
  <c r="R47" i="13"/>
  <c r="M48" i="13"/>
  <c r="N48" i="13"/>
  <c r="O48" i="13"/>
  <c r="P48" i="13"/>
  <c r="Q48" i="13"/>
  <c r="R48" i="13"/>
  <c r="M49" i="13"/>
  <c r="N49" i="13"/>
  <c r="O49" i="13"/>
  <c r="P49" i="13"/>
  <c r="Q49" i="13"/>
  <c r="R49" i="13"/>
  <c r="M50" i="13"/>
  <c r="N50" i="13"/>
  <c r="O50" i="13"/>
  <c r="P50" i="13"/>
  <c r="Q50" i="13"/>
  <c r="R50" i="13"/>
  <c r="M51" i="13"/>
  <c r="N51" i="13"/>
  <c r="O51" i="13"/>
  <c r="P51" i="13"/>
  <c r="Q51" i="13"/>
  <c r="R51" i="13"/>
  <c r="M52" i="13"/>
  <c r="N52" i="13"/>
  <c r="O52" i="13"/>
  <c r="P52" i="13"/>
  <c r="Q52" i="13"/>
  <c r="R52" i="13"/>
  <c r="M53" i="13"/>
  <c r="N53" i="13"/>
  <c r="O53" i="13"/>
  <c r="P53" i="13"/>
  <c r="Q53" i="13"/>
  <c r="R53" i="13"/>
  <c r="M54" i="13"/>
  <c r="N54" i="13"/>
  <c r="O54" i="13"/>
  <c r="P54" i="13"/>
  <c r="Q54" i="13"/>
  <c r="R54" i="13"/>
  <c r="M55" i="13"/>
  <c r="N55" i="13"/>
  <c r="O55" i="13"/>
  <c r="P55" i="13"/>
  <c r="Q55" i="13"/>
  <c r="R55" i="13"/>
  <c r="M56" i="13"/>
  <c r="N56" i="13"/>
  <c r="O56" i="13"/>
  <c r="P56" i="13"/>
  <c r="Q56" i="13"/>
  <c r="R56" i="13"/>
  <c r="M57" i="13"/>
  <c r="N57" i="13"/>
  <c r="O57" i="13"/>
  <c r="P57" i="13"/>
  <c r="Q57" i="13"/>
  <c r="R57" i="13"/>
  <c r="M58" i="13"/>
  <c r="N58" i="13"/>
  <c r="O58" i="13"/>
  <c r="P58" i="13"/>
  <c r="Q58" i="13"/>
  <c r="R58" i="13"/>
  <c r="M59" i="13"/>
  <c r="N59" i="13"/>
  <c r="O59" i="13"/>
  <c r="P59" i="13"/>
  <c r="Q59" i="13"/>
  <c r="R59" i="13"/>
  <c r="M60" i="13"/>
  <c r="N60" i="13"/>
  <c r="O60" i="13"/>
  <c r="P60" i="13"/>
  <c r="Q60" i="13"/>
  <c r="R60" i="13"/>
  <c r="M61" i="13"/>
  <c r="N61" i="13"/>
  <c r="O61" i="13"/>
  <c r="P61" i="13"/>
  <c r="Q61" i="13"/>
  <c r="R61" i="13"/>
  <c r="M62" i="13"/>
  <c r="N62" i="13"/>
  <c r="O62" i="13"/>
  <c r="P62" i="13"/>
  <c r="Q62" i="13"/>
  <c r="R62" i="13"/>
  <c r="M63" i="13"/>
  <c r="N63" i="13"/>
  <c r="O63" i="13"/>
  <c r="P63" i="13"/>
  <c r="Q63" i="13"/>
  <c r="R63" i="13"/>
  <c r="M64" i="13"/>
  <c r="N64" i="13"/>
  <c r="O64" i="13"/>
  <c r="P64" i="13"/>
  <c r="Q64" i="13"/>
  <c r="R64" i="13"/>
  <c r="M65" i="13"/>
  <c r="N65" i="13"/>
  <c r="O65" i="13"/>
  <c r="P65" i="13"/>
  <c r="Q65" i="13"/>
  <c r="R65" i="13"/>
  <c r="M66" i="13"/>
  <c r="N66" i="13"/>
  <c r="O66" i="13"/>
  <c r="P66" i="13"/>
  <c r="Q66" i="13"/>
  <c r="R66" i="13"/>
  <c r="M67" i="13"/>
  <c r="N67" i="13"/>
  <c r="O67" i="13"/>
  <c r="P67" i="13"/>
  <c r="Q67" i="13"/>
  <c r="R67" i="13"/>
  <c r="M68" i="13"/>
  <c r="N68" i="13"/>
  <c r="O68" i="13"/>
  <c r="P68" i="13"/>
  <c r="Q68" i="13"/>
  <c r="R68" i="13"/>
  <c r="M69" i="13"/>
  <c r="N69" i="13"/>
  <c r="O69" i="13"/>
  <c r="P69" i="13"/>
  <c r="Q69" i="13"/>
  <c r="R69" i="13"/>
  <c r="M71" i="13"/>
  <c r="N71" i="13"/>
  <c r="O71" i="13"/>
  <c r="P71" i="13"/>
  <c r="Q71" i="13"/>
  <c r="R71" i="13"/>
  <c r="M72" i="13"/>
  <c r="N72" i="13"/>
  <c r="O72" i="13"/>
  <c r="P72" i="13"/>
  <c r="Q72" i="13"/>
  <c r="R72" i="13"/>
  <c r="M73" i="13"/>
  <c r="N73" i="13"/>
  <c r="O73" i="13"/>
  <c r="P73" i="13"/>
  <c r="Q73" i="13"/>
  <c r="R73" i="13"/>
  <c r="M74" i="13"/>
  <c r="N74" i="13"/>
  <c r="O74" i="13"/>
  <c r="P74" i="13"/>
  <c r="Q74" i="13"/>
  <c r="R74" i="13"/>
  <c r="M75" i="13"/>
  <c r="N75" i="13"/>
  <c r="O75" i="13"/>
  <c r="P75" i="13"/>
  <c r="Q75" i="13"/>
  <c r="R75" i="13"/>
  <c r="M76" i="13"/>
  <c r="N76" i="13"/>
  <c r="O76" i="13"/>
  <c r="P76" i="13"/>
  <c r="Q76" i="13"/>
  <c r="R76" i="13"/>
  <c r="M77" i="13"/>
  <c r="N77" i="13"/>
  <c r="O77" i="13"/>
  <c r="P77" i="13"/>
  <c r="Q77" i="13"/>
  <c r="R77" i="13"/>
  <c r="M78" i="13"/>
  <c r="N78" i="13"/>
  <c r="O78" i="13"/>
  <c r="P78" i="13"/>
  <c r="Q78" i="13"/>
  <c r="R78" i="13"/>
  <c r="M79" i="13"/>
  <c r="N79" i="13"/>
  <c r="O79" i="13"/>
  <c r="P79" i="13"/>
  <c r="Q79" i="13"/>
  <c r="R79" i="13"/>
  <c r="M80" i="13"/>
  <c r="N80" i="13"/>
  <c r="O80" i="13"/>
  <c r="P80" i="13"/>
  <c r="Q80" i="13"/>
  <c r="R80" i="13"/>
  <c r="M81" i="13"/>
  <c r="N81" i="13"/>
  <c r="O81" i="13"/>
  <c r="P81" i="13"/>
  <c r="Q81" i="13"/>
  <c r="R81" i="13"/>
  <c r="M82" i="13"/>
  <c r="N82" i="13"/>
  <c r="O82" i="13"/>
  <c r="P82" i="13"/>
  <c r="Q82" i="13"/>
  <c r="R82" i="13"/>
  <c r="M83" i="13"/>
  <c r="N83" i="13"/>
  <c r="O83" i="13"/>
  <c r="P83" i="13"/>
  <c r="Q83" i="13"/>
  <c r="R83" i="13"/>
  <c r="M84" i="13"/>
  <c r="N84" i="13"/>
  <c r="O84" i="13"/>
  <c r="P84" i="13"/>
  <c r="Q84" i="13"/>
  <c r="R84" i="13"/>
  <c r="M85" i="13"/>
  <c r="N85" i="13"/>
  <c r="O85" i="13"/>
  <c r="P85" i="13"/>
  <c r="Q85" i="13"/>
  <c r="R85" i="13"/>
  <c r="M86" i="13"/>
  <c r="N86" i="13"/>
  <c r="O86" i="13"/>
  <c r="P86" i="13"/>
  <c r="Q86" i="13"/>
  <c r="R86" i="13"/>
  <c r="M87" i="13"/>
  <c r="N87" i="13"/>
  <c r="O87" i="13"/>
  <c r="P87" i="13"/>
  <c r="Q87" i="13"/>
  <c r="R87" i="13"/>
  <c r="M88" i="13"/>
  <c r="N88" i="13"/>
  <c r="O88" i="13"/>
  <c r="P88" i="13"/>
  <c r="Q88" i="13"/>
  <c r="R88" i="13"/>
  <c r="M89" i="13"/>
  <c r="N89" i="13"/>
  <c r="O89" i="13"/>
  <c r="P89" i="13"/>
  <c r="Q89" i="13"/>
  <c r="R89" i="13"/>
  <c r="M90" i="13"/>
  <c r="N90" i="13"/>
  <c r="O90" i="13"/>
  <c r="P90" i="13"/>
  <c r="Q90" i="13"/>
  <c r="R90" i="13"/>
  <c r="M91" i="13"/>
  <c r="N91" i="13"/>
  <c r="O91" i="13"/>
  <c r="P91" i="13"/>
  <c r="Q91" i="13"/>
  <c r="R91" i="13"/>
  <c r="M92" i="13"/>
  <c r="N92" i="13"/>
  <c r="O92" i="13"/>
  <c r="P92" i="13"/>
  <c r="Q92" i="13"/>
  <c r="R92" i="13"/>
  <c r="M93" i="13"/>
  <c r="N93" i="13"/>
  <c r="O93" i="13"/>
  <c r="P93" i="13"/>
  <c r="Q93" i="13"/>
  <c r="R93" i="13"/>
  <c r="M94" i="13"/>
  <c r="N94" i="13"/>
  <c r="O94" i="13"/>
  <c r="P94" i="13"/>
  <c r="Q94" i="13"/>
  <c r="R94" i="13"/>
  <c r="M95" i="13"/>
  <c r="N95" i="13"/>
  <c r="O95" i="13"/>
  <c r="P95" i="13"/>
  <c r="Q95" i="13"/>
  <c r="R95" i="13"/>
  <c r="M96" i="13"/>
  <c r="N96" i="13"/>
  <c r="O96" i="13"/>
  <c r="P96" i="13"/>
  <c r="Q96" i="13"/>
  <c r="R96" i="13"/>
  <c r="M97" i="13"/>
  <c r="N97" i="13"/>
  <c r="O97" i="13"/>
  <c r="P97" i="13"/>
  <c r="Q97" i="13"/>
  <c r="R97" i="13"/>
  <c r="M98" i="13"/>
  <c r="N98" i="13"/>
  <c r="O98" i="13"/>
  <c r="P98" i="13"/>
  <c r="Q98" i="13"/>
  <c r="R98" i="13"/>
  <c r="M99" i="13"/>
  <c r="N99" i="13"/>
  <c r="O99" i="13"/>
  <c r="P99" i="13"/>
  <c r="Q99" i="13"/>
  <c r="R99" i="13"/>
  <c r="M100" i="13"/>
  <c r="N100" i="13"/>
  <c r="O100" i="13"/>
  <c r="P100" i="13"/>
  <c r="Q100" i="13"/>
  <c r="R100" i="13"/>
  <c r="M101" i="13"/>
  <c r="N101" i="13"/>
  <c r="O101" i="13"/>
  <c r="P101" i="13"/>
  <c r="Q101" i="13"/>
  <c r="R101" i="13"/>
  <c r="M102" i="13"/>
  <c r="N102" i="13"/>
  <c r="O102" i="13"/>
  <c r="P102" i="13"/>
  <c r="Q102" i="13"/>
  <c r="R102" i="13"/>
  <c r="M103" i="13"/>
  <c r="N103" i="13"/>
  <c r="O103" i="13"/>
  <c r="P103" i="13"/>
  <c r="Q103" i="13"/>
  <c r="R103" i="13"/>
  <c r="M104" i="13"/>
  <c r="N104" i="13"/>
  <c r="O104" i="13"/>
  <c r="P104" i="13"/>
  <c r="Q104" i="13"/>
  <c r="R104" i="13"/>
  <c r="M105" i="13"/>
  <c r="N105" i="13"/>
  <c r="O105" i="13"/>
  <c r="P105" i="13"/>
  <c r="Q105" i="13"/>
  <c r="R105" i="13"/>
  <c r="M106" i="13"/>
  <c r="N106" i="13"/>
  <c r="O106" i="13"/>
  <c r="P106" i="13"/>
  <c r="Q106" i="13"/>
  <c r="R106" i="13"/>
  <c r="M107" i="13"/>
  <c r="N107" i="13"/>
  <c r="O107" i="13"/>
  <c r="P107" i="13"/>
  <c r="Q107" i="13"/>
  <c r="R107" i="13"/>
  <c r="M108" i="13"/>
  <c r="N108" i="13"/>
  <c r="O108" i="13"/>
  <c r="P108" i="13"/>
  <c r="Q108" i="13"/>
  <c r="R108" i="13"/>
  <c r="M109" i="13"/>
  <c r="N109" i="13"/>
  <c r="O109" i="13"/>
  <c r="P109" i="13"/>
  <c r="Q109" i="13"/>
  <c r="R109" i="13"/>
  <c r="M110" i="13"/>
  <c r="N110" i="13"/>
  <c r="O110" i="13"/>
  <c r="P110" i="13"/>
  <c r="Q110" i="13"/>
  <c r="R110" i="13"/>
  <c r="M111" i="13"/>
  <c r="N111" i="13"/>
  <c r="O111" i="13"/>
  <c r="P111" i="13"/>
  <c r="Q111" i="13"/>
  <c r="R111" i="13"/>
  <c r="M112" i="13"/>
  <c r="N112" i="13"/>
  <c r="O112" i="13"/>
  <c r="P112" i="13"/>
  <c r="Q112" i="13"/>
  <c r="R112" i="13"/>
  <c r="M113" i="13"/>
  <c r="N113" i="13"/>
  <c r="O113" i="13"/>
  <c r="P113" i="13"/>
  <c r="Q113" i="13"/>
  <c r="R113" i="13"/>
  <c r="M114" i="13"/>
  <c r="N114" i="13"/>
  <c r="O114" i="13"/>
  <c r="P114" i="13"/>
  <c r="Q114" i="13"/>
  <c r="R114" i="13"/>
  <c r="M115" i="13"/>
  <c r="N115" i="13"/>
  <c r="O115" i="13"/>
  <c r="P115" i="13"/>
  <c r="Q115" i="13"/>
  <c r="R115" i="13"/>
  <c r="M116" i="13"/>
  <c r="N116" i="13"/>
  <c r="O116" i="13"/>
  <c r="P116" i="13"/>
  <c r="Q116" i="13"/>
  <c r="R116" i="13"/>
  <c r="M117" i="13"/>
  <c r="N117" i="13"/>
  <c r="O117" i="13"/>
  <c r="P117" i="13"/>
  <c r="Q117" i="13"/>
  <c r="R117" i="13"/>
  <c r="M118" i="13"/>
  <c r="N118" i="13"/>
  <c r="O118" i="13"/>
  <c r="P118" i="13"/>
  <c r="Q118" i="13"/>
  <c r="R118" i="13"/>
  <c r="M119" i="13"/>
  <c r="N119" i="13"/>
  <c r="O119" i="13"/>
  <c r="P119" i="13"/>
  <c r="Q119" i="13"/>
  <c r="R119" i="13"/>
  <c r="M120" i="13"/>
  <c r="N120" i="13"/>
  <c r="O120" i="13"/>
  <c r="P120" i="13"/>
  <c r="Q120" i="13"/>
  <c r="R120" i="13"/>
  <c r="M121" i="13"/>
  <c r="N121" i="13"/>
  <c r="O121" i="13"/>
  <c r="P121" i="13"/>
  <c r="Q121" i="13"/>
  <c r="R121" i="13"/>
  <c r="M122" i="13"/>
  <c r="N122" i="13"/>
  <c r="O122" i="13"/>
  <c r="P122" i="13"/>
  <c r="Q122" i="13"/>
  <c r="R122" i="13"/>
  <c r="M123" i="13"/>
  <c r="N123" i="13"/>
  <c r="O123" i="13"/>
  <c r="P123" i="13"/>
  <c r="Q123" i="13"/>
  <c r="R123" i="13"/>
  <c r="M126" i="13"/>
  <c r="N126" i="13"/>
  <c r="O126" i="13"/>
  <c r="P126" i="13"/>
  <c r="Q126" i="13"/>
  <c r="R126" i="13"/>
  <c r="M127" i="13"/>
  <c r="N127" i="13"/>
  <c r="O127" i="13"/>
  <c r="P127" i="13"/>
  <c r="Q127" i="13"/>
  <c r="R127" i="13"/>
  <c r="M128" i="13"/>
  <c r="N128" i="13"/>
  <c r="O128" i="13"/>
  <c r="P128" i="13"/>
  <c r="Q128" i="13"/>
  <c r="R128" i="13"/>
  <c r="M130" i="13"/>
  <c r="N130" i="13"/>
  <c r="O130" i="13"/>
  <c r="P130" i="13"/>
  <c r="Q130" i="13"/>
  <c r="R130" i="13"/>
  <c r="M131" i="13"/>
  <c r="N131" i="13"/>
  <c r="O131" i="13"/>
  <c r="P131" i="13"/>
  <c r="Q131" i="13"/>
  <c r="R131" i="13"/>
  <c r="M132" i="13"/>
  <c r="N132" i="13"/>
  <c r="O132" i="13"/>
  <c r="P132" i="13"/>
  <c r="Q132" i="13"/>
  <c r="R132" i="13"/>
  <c r="M133" i="13"/>
  <c r="N133" i="13"/>
  <c r="O133" i="13"/>
  <c r="P133" i="13"/>
  <c r="Q133" i="13"/>
  <c r="R133" i="13"/>
  <c r="M134" i="13"/>
  <c r="N134" i="13"/>
  <c r="O134" i="13"/>
  <c r="P134" i="13"/>
  <c r="Q134" i="13"/>
  <c r="R134" i="13"/>
  <c r="M136" i="13"/>
  <c r="N136" i="13"/>
  <c r="O136" i="13"/>
  <c r="P136" i="13"/>
  <c r="Q136" i="13"/>
  <c r="R136" i="13"/>
  <c r="M137" i="13"/>
  <c r="N137" i="13"/>
  <c r="O137" i="13"/>
  <c r="P137" i="13"/>
  <c r="Q137" i="13"/>
  <c r="R137" i="13"/>
  <c r="M138" i="13"/>
  <c r="N138" i="13"/>
  <c r="O138" i="13"/>
  <c r="P138" i="13"/>
  <c r="Q138" i="13"/>
  <c r="R138" i="13"/>
  <c r="M139" i="13"/>
  <c r="N139" i="13"/>
  <c r="O139" i="13"/>
  <c r="P139" i="13"/>
  <c r="Q139" i="13"/>
  <c r="R139" i="13"/>
  <c r="M140" i="13"/>
  <c r="N140" i="13"/>
  <c r="O140" i="13"/>
  <c r="P140" i="13"/>
  <c r="Q140" i="13"/>
  <c r="R140" i="13"/>
  <c r="M141" i="13"/>
  <c r="N141" i="13"/>
  <c r="O141" i="13"/>
  <c r="P141" i="13"/>
  <c r="Q141" i="13"/>
  <c r="R141" i="13"/>
  <c r="M142" i="13"/>
  <c r="N142" i="13"/>
  <c r="O142" i="13"/>
  <c r="P142" i="13"/>
  <c r="Q142" i="13"/>
  <c r="R142" i="13"/>
  <c r="M143" i="13"/>
  <c r="N143" i="13"/>
  <c r="O143" i="13"/>
  <c r="P143" i="13"/>
  <c r="Q143" i="13"/>
  <c r="R143" i="13"/>
  <c r="M145" i="13"/>
  <c r="N145" i="13"/>
  <c r="O145" i="13"/>
  <c r="P145" i="13"/>
  <c r="Q145" i="13"/>
  <c r="R145" i="13"/>
  <c r="M146" i="13"/>
  <c r="N146" i="13"/>
  <c r="O146" i="13"/>
  <c r="P146" i="13"/>
  <c r="Q146" i="13"/>
  <c r="R146" i="13"/>
  <c r="M147" i="13"/>
  <c r="N147" i="13"/>
  <c r="O147" i="13"/>
  <c r="P147" i="13"/>
  <c r="Q147" i="13"/>
  <c r="R147" i="13"/>
  <c r="M148" i="13"/>
  <c r="N148" i="13"/>
  <c r="O148" i="13"/>
  <c r="P148" i="13"/>
  <c r="Q148" i="13"/>
  <c r="R148" i="13"/>
  <c r="M150" i="13"/>
  <c r="N150" i="13"/>
  <c r="O150" i="13"/>
  <c r="P150" i="13"/>
  <c r="Q150" i="13"/>
  <c r="R150" i="13"/>
  <c r="M151" i="13"/>
  <c r="N151" i="13"/>
  <c r="O151" i="13"/>
  <c r="P151" i="13"/>
  <c r="Q151" i="13"/>
  <c r="R151" i="13"/>
  <c r="M152" i="13"/>
  <c r="N152" i="13"/>
  <c r="O152" i="13"/>
  <c r="P152" i="13"/>
  <c r="Q152" i="13"/>
  <c r="R152" i="13"/>
  <c r="M153" i="13"/>
  <c r="N153" i="13"/>
  <c r="O153" i="13"/>
  <c r="P153" i="13"/>
  <c r="Q153" i="13"/>
  <c r="R153" i="13"/>
  <c r="M154" i="13"/>
  <c r="N154" i="13"/>
  <c r="O154" i="13"/>
  <c r="P154" i="13"/>
  <c r="Q154" i="13"/>
  <c r="R154" i="13"/>
  <c r="M155" i="13"/>
  <c r="N155" i="13"/>
  <c r="O155" i="13"/>
  <c r="P155" i="13"/>
  <c r="Q155" i="13"/>
  <c r="R155" i="13"/>
  <c r="M156" i="13"/>
  <c r="N156" i="13"/>
  <c r="O156" i="13"/>
  <c r="P156" i="13"/>
  <c r="Q156" i="13"/>
  <c r="R156" i="13"/>
  <c r="M157" i="13"/>
  <c r="N157" i="13"/>
  <c r="O157" i="13"/>
  <c r="P157" i="13"/>
  <c r="Q157" i="13"/>
  <c r="R157" i="13"/>
  <c r="M158" i="13"/>
  <c r="N158" i="13"/>
  <c r="O158" i="13"/>
  <c r="P158" i="13"/>
  <c r="Q158" i="13"/>
  <c r="R158" i="13"/>
  <c r="M159" i="13"/>
  <c r="N159" i="13"/>
  <c r="O159" i="13"/>
  <c r="P159" i="13"/>
  <c r="Q159" i="13"/>
  <c r="R159" i="13"/>
  <c r="M160" i="13"/>
  <c r="N160" i="13"/>
  <c r="O160" i="13"/>
  <c r="P160" i="13"/>
  <c r="Q160" i="13"/>
  <c r="R160" i="13"/>
  <c r="M161" i="13"/>
  <c r="N161" i="13"/>
  <c r="O161" i="13"/>
  <c r="P161" i="13"/>
  <c r="Q161" i="13"/>
  <c r="R161" i="13"/>
  <c r="M162" i="13"/>
  <c r="N162" i="13"/>
  <c r="O162" i="13"/>
  <c r="P162" i="13"/>
  <c r="Q162" i="13"/>
  <c r="R162" i="13"/>
  <c r="M164" i="13"/>
  <c r="N164" i="13"/>
  <c r="O164" i="13"/>
  <c r="P164" i="13"/>
  <c r="Q164" i="13"/>
  <c r="R164" i="13"/>
  <c r="M165" i="13"/>
  <c r="N165" i="13"/>
  <c r="O165" i="13"/>
  <c r="P165" i="13"/>
  <c r="Q165" i="13"/>
  <c r="R165" i="13"/>
  <c r="M166" i="13"/>
  <c r="N166" i="13"/>
  <c r="O166" i="13"/>
  <c r="P166" i="13"/>
  <c r="Q166" i="13"/>
  <c r="R166" i="13"/>
  <c r="M167" i="13"/>
  <c r="N167" i="13"/>
  <c r="O167" i="13"/>
  <c r="P167" i="13"/>
  <c r="Q167" i="13"/>
  <c r="R167" i="13"/>
  <c r="M168" i="13"/>
  <c r="N168" i="13"/>
  <c r="O168" i="13"/>
  <c r="P168" i="13"/>
  <c r="Q168" i="13"/>
  <c r="R168" i="13"/>
  <c r="M169" i="13"/>
  <c r="N169" i="13"/>
  <c r="O169" i="13"/>
  <c r="P169" i="13"/>
  <c r="Q169" i="13"/>
  <c r="R169" i="13"/>
  <c r="M170" i="13"/>
  <c r="N170" i="13"/>
  <c r="O170" i="13"/>
  <c r="P170" i="13"/>
  <c r="Q170" i="13"/>
  <c r="R170" i="13"/>
  <c r="M171" i="13"/>
  <c r="N171" i="13"/>
  <c r="O171" i="13"/>
  <c r="P171" i="13"/>
  <c r="Q171" i="13"/>
  <c r="R171" i="13"/>
  <c r="M172" i="13"/>
  <c r="N172" i="13"/>
  <c r="O172" i="13"/>
  <c r="P172" i="13"/>
  <c r="Q172" i="13"/>
  <c r="R172" i="13"/>
  <c r="M173" i="13"/>
  <c r="N173" i="13"/>
  <c r="O173" i="13"/>
  <c r="P173" i="13"/>
  <c r="Q173" i="13"/>
  <c r="R173" i="13"/>
  <c r="M174" i="13"/>
  <c r="N174" i="13"/>
  <c r="O174" i="13"/>
  <c r="P174" i="13"/>
  <c r="Q174" i="13"/>
  <c r="R174" i="13"/>
  <c r="M175" i="13"/>
  <c r="N175" i="13"/>
  <c r="O175" i="13"/>
  <c r="P175" i="13"/>
  <c r="Q175" i="13"/>
  <c r="R175" i="13"/>
  <c r="M176" i="13"/>
  <c r="N176" i="13"/>
  <c r="O176" i="13"/>
  <c r="P176" i="13"/>
  <c r="Q176" i="13"/>
  <c r="R176" i="13"/>
  <c r="M177" i="13"/>
  <c r="N177" i="13"/>
  <c r="O177" i="13"/>
  <c r="P177" i="13"/>
  <c r="Q177" i="13"/>
  <c r="R177" i="13"/>
  <c r="M178" i="13"/>
  <c r="N178" i="13"/>
  <c r="O178" i="13"/>
  <c r="P178" i="13"/>
  <c r="Q178" i="13"/>
  <c r="R178" i="13"/>
  <c r="M179" i="13"/>
  <c r="N179" i="13"/>
  <c r="O179" i="13"/>
  <c r="P179" i="13"/>
  <c r="Q179" i="13"/>
  <c r="R179" i="13"/>
  <c r="M180" i="13"/>
  <c r="N180" i="13"/>
  <c r="O180" i="13"/>
  <c r="P180" i="13"/>
  <c r="Q180" i="13"/>
  <c r="R180" i="13"/>
  <c r="M182" i="13"/>
  <c r="N182" i="13"/>
  <c r="O182" i="13"/>
  <c r="P182" i="13"/>
  <c r="Q182" i="13"/>
  <c r="R182" i="13"/>
  <c r="M183" i="13"/>
  <c r="N183" i="13"/>
  <c r="O183" i="13"/>
  <c r="P183" i="13"/>
  <c r="Q183" i="13"/>
  <c r="R183" i="13"/>
  <c r="M184" i="13"/>
  <c r="N184" i="13"/>
  <c r="O184" i="13"/>
  <c r="P184" i="13"/>
  <c r="Q184" i="13"/>
  <c r="R184" i="13"/>
  <c r="M185" i="13"/>
  <c r="N185" i="13"/>
  <c r="O185" i="13"/>
  <c r="P185" i="13"/>
  <c r="Q185" i="13"/>
  <c r="R185" i="13"/>
  <c r="M186" i="13"/>
  <c r="N186" i="13"/>
  <c r="O186" i="13"/>
  <c r="P186" i="13"/>
  <c r="Q186" i="13"/>
  <c r="R186" i="13"/>
  <c r="M188" i="13"/>
  <c r="N188" i="13"/>
  <c r="O188" i="13"/>
  <c r="P188" i="13"/>
  <c r="Q188" i="13"/>
  <c r="R188" i="13"/>
  <c r="M189" i="13"/>
  <c r="N189" i="13"/>
  <c r="O189" i="13"/>
  <c r="P189" i="13"/>
  <c r="Q189" i="13"/>
  <c r="R189" i="13"/>
  <c r="M190" i="13"/>
  <c r="N190" i="13"/>
  <c r="O190" i="13"/>
  <c r="P190" i="13"/>
  <c r="Q190" i="13"/>
  <c r="R190" i="13"/>
  <c r="M191" i="13"/>
  <c r="N191" i="13"/>
  <c r="O191" i="13"/>
  <c r="P191" i="13"/>
  <c r="Q191" i="13"/>
  <c r="R191" i="13"/>
  <c r="M192" i="13"/>
  <c r="N192" i="13"/>
  <c r="O192" i="13"/>
  <c r="P192" i="13"/>
  <c r="Q192" i="13"/>
  <c r="R192" i="13"/>
  <c r="M193" i="13"/>
  <c r="N193" i="13"/>
  <c r="O193" i="13"/>
  <c r="P193" i="13"/>
  <c r="Q193" i="13"/>
  <c r="R193" i="13"/>
  <c r="M194" i="13"/>
  <c r="N194" i="13"/>
  <c r="O194" i="13"/>
  <c r="P194" i="13"/>
  <c r="Q194" i="13"/>
  <c r="R194" i="13"/>
  <c r="M195" i="13"/>
  <c r="N195" i="13"/>
  <c r="O195" i="13"/>
  <c r="P195" i="13"/>
  <c r="Q195" i="13"/>
  <c r="R195" i="13"/>
  <c r="M196" i="13"/>
  <c r="N196" i="13"/>
  <c r="O196" i="13"/>
  <c r="P196" i="13"/>
  <c r="Q196" i="13"/>
  <c r="R196" i="13"/>
  <c r="M197" i="13"/>
  <c r="N197" i="13"/>
  <c r="O197" i="13"/>
  <c r="P197" i="13"/>
  <c r="Q197" i="13"/>
  <c r="R197" i="13"/>
  <c r="M198" i="13"/>
  <c r="N198" i="13"/>
  <c r="O198" i="13"/>
  <c r="P198" i="13"/>
  <c r="Q198" i="13"/>
  <c r="R198" i="13"/>
  <c r="M200" i="13"/>
  <c r="N200" i="13"/>
  <c r="O200" i="13"/>
  <c r="P200" i="13"/>
  <c r="Q200" i="13"/>
  <c r="R200" i="13"/>
  <c r="M201" i="13"/>
  <c r="N201" i="13"/>
  <c r="O201" i="13"/>
  <c r="P201" i="13"/>
  <c r="Q201" i="13"/>
  <c r="R201" i="13"/>
  <c r="M202" i="13"/>
  <c r="N202" i="13"/>
  <c r="O202" i="13"/>
  <c r="P202" i="13"/>
  <c r="Q202" i="13"/>
  <c r="R202" i="13"/>
  <c r="M204" i="13"/>
  <c r="N204" i="13"/>
  <c r="O204" i="13"/>
  <c r="P204" i="13"/>
  <c r="Q204" i="13"/>
  <c r="R204" i="13"/>
  <c r="M205" i="13"/>
  <c r="N205" i="13"/>
  <c r="O205" i="13"/>
  <c r="P205" i="13"/>
  <c r="Q205" i="13"/>
  <c r="R205" i="13"/>
  <c r="M206" i="13"/>
  <c r="N206" i="13"/>
  <c r="O206" i="13"/>
  <c r="P206" i="13"/>
  <c r="Q206" i="13"/>
  <c r="R206" i="13"/>
  <c r="M207" i="13"/>
  <c r="N207" i="13"/>
  <c r="O207" i="13"/>
  <c r="P207" i="13"/>
  <c r="Q207" i="13"/>
  <c r="R207" i="13"/>
  <c r="M208" i="13"/>
  <c r="N208" i="13"/>
  <c r="O208" i="13"/>
  <c r="P208" i="13"/>
  <c r="Q208" i="13"/>
  <c r="R208" i="13"/>
  <c r="M209" i="13"/>
  <c r="N209" i="13"/>
  <c r="O209" i="13"/>
  <c r="P209" i="13"/>
  <c r="Q209" i="13"/>
  <c r="R209" i="13"/>
  <c r="M210" i="13"/>
  <c r="N210" i="13"/>
  <c r="O210" i="13"/>
  <c r="P210" i="13"/>
  <c r="Q210" i="13"/>
  <c r="R210" i="13"/>
  <c r="M212" i="13"/>
  <c r="N212" i="13"/>
  <c r="O212" i="13"/>
  <c r="P212" i="13"/>
  <c r="Q212" i="13"/>
  <c r="R212" i="13"/>
  <c r="M214" i="13"/>
  <c r="N214" i="13"/>
  <c r="O214" i="13"/>
  <c r="P214" i="13"/>
  <c r="Q214" i="13"/>
  <c r="R214" i="13"/>
  <c r="M215" i="13"/>
  <c r="N215" i="13"/>
  <c r="O215" i="13"/>
  <c r="P215" i="13"/>
  <c r="Q215" i="13"/>
  <c r="R215" i="13"/>
  <c r="M218" i="13"/>
  <c r="N218" i="13"/>
  <c r="O218" i="13"/>
  <c r="P218" i="13"/>
  <c r="Q218" i="13"/>
  <c r="R218" i="13"/>
  <c r="M220" i="13"/>
  <c r="N220" i="13"/>
  <c r="O220" i="13"/>
  <c r="P220" i="13"/>
  <c r="Q220" i="13"/>
  <c r="R220" i="13"/>
  <c r="M221" i="13"/>
  <c r="N221" i="13"/>
  <c r="O221" i="13"/>
  <c r="P221" i="13"/>
  <c r="Q221" i="13"/>
  <c r="R221" i="13"/>
  <c r="M222" i="13"/>
  <c r="N222" i="13"/>
  <c r="O222" i="13"/>
  <c r="P222" i="13"/>
  <c r="Q222" i="13"/>
  <c r="R222" i="13"/>
  <c r="M223" i="13"/>
  <c r="N223" i="13"/>
  <c r="O223" i="13"/>
  <c r="P223" i="13"/>
  <c r="Q223" i="13"/>
  <c r="R223" i="13"/>
  <c r="M224" i="13"/>
  <c r="N224" i="13"/>
  <c r="O224" i="13"/>
  <c r="P224" i="13"/>
  <c r="Q224" i="13"/>
  <c r="R224" i="13"/>
  <c r="M225" i="13"/>
  <c r="N225" i="13"/>
  <c r="O225" i="13"/>
  <c r="P225" i="13"/>
  <c r="Q225" i="13"/>
  <c r="R225" i="13"/>
  <c r="M226" i="13"/>
  <c r="N226" i="13"/>
  <c r="O226" i="13"/>
  <c r="P226" i="13"/>
  <c r="Q226" i="13"/>
  <c r="R226" i="13"/>
  <c r="M227" i="13"/>
  <c r="N227" i="13"/>
  <c r="O227" i="13"/>
  <c r="P227" i="13"/>
  <c r="Q227" i="13"/>
  <c r="R227" i="13"/>
  <c r="M228" i="13"/>
  <c r="N228" i="13"/>
  <c r="O228" i="13"/>
  <c r="P228" i="13"/>
  <c r="Q228" i="13"/>
  <c r="R228" i="13"/>
  <c r="M229" i="13"/>
  <c r="N229" i="13"/>
  <c r="O229" i="13"/>
  <c r="P229" i="13"/>
  <c r="Q229" i="13"/>
  <c r="R229" i="13"/>
  <c r="M230" i="13"/>
  <c r="N230" i="13"/>
  <c r="O230" i="13"/>
  <c r="P230" i="13"/>
  <c r="Q230" i="13"/>
  <c r="R230" i="13"/>
  <c r="M231" i="13"/>
  <c r="N231" i="13"/>
  <c r="O231" i="13"/>
  <c r="P231" i="13"/>
  <c r="Q231" i="13"/>
  <c r="R231" i="13"/>
  <c r="M232" i="13"/>
  <c r="N232" i="13"/>
  <c r="O232" i="13"/>
  <c r="P232" i="13"/>
  <c r="Q232" i="13"/>
  <c r="R232" i="13"/>
  <c r="M233" i="13"/>
  <c r="N233" i="13"/>
  <c r="O233" i="13"/>
  <c r="P233" i="13"/>
  <c r="Q233" i="13"/>
  <c r="R233" i="13"/>
  <c r="M234" i="13"/>
  <c r="N234" i="13"/>
  <c r="O234" i="13"/>
  <c r="P234" i="13"/>
  <c r="Q234" i="13"/>
  <c r="R234" i="13"/>
  <c r="M235" i="13"/>
  <c r="N235" i="13"/>
  <c r="O235" i="13"/>
  <c r="P235" i="13"/>
  <c r="Q235" i="13"/>
  <c r="R235" i="13"/>
  <c r="M236" i="13"/>
  <c r="N236" i="13"/>
  <c r="O236" i="13"/>
  <c r="P236" i="13"/>
  <c r="Q236" i="13"/>
  <c r="R236" i="13"/>
  <c r="M237" i="13"/>
  <c r="N237" i="13"/>
  <c r="O237" i="13"/>
  <c r="P237" i="13"/>
  <c r="Q237" i="13"/>
  <c r="R237" i="13"/>
  <c r="M238" i="13"/>
  <c r="N238" i="13"/>
  <c r="O238" i="13"/>
  <c r="P238" i="13"/>
  <c r="Q238" i="13"/>
  <c r="R238" i="13"/>
  <c r="M239" i="13"/>
  <c r="N239" i="13"/>
  <c r="O239" i="13"/>
  <c r="P239" i="13"/>
  <c r="Q239" i="13"/>
  <c r="R239" i="13"/>
  <c r="M240" i="13"/>
  <c r="N240" i="13"/>
  <c r="O240" i="13"/>
  <c r="P240" i="13"/>
  <c r="Q240" i="13"/>
  <c r="R240" i="13"/>
  <c r="M241" i="13"/>
  <c r="N241" i="13"/>
  <c r="O241" i="13"/>
  <c r="P241" i="13"/>
  <c r="Q241" i="13"/>
  <c r="R241" i="13"/>
  <c r="M242" i="13"/>
  <c r="N242" i="13"/>
  <c r="O242" i="13"/>
  <c r="P242" i="13"/>
  <c r="Q242" i="13"/>
  <c r="R242" i="13"/>
  <c r="M244" i="13"/>
  <c r="N244" i="13"/>
  <c r="O244" i="13"/>
  <c r="P244" i="13"/>
  <c r="Q244" i="13"/>
  <c r="R244" i="13"/>
  <c r="M245" i="13"/>
  <c r="N245" i="13"/>
  <c r="O245" i="13"/>
  <c r="P245" i="13"/>
  <c r="Q245" i="13"/>
  <c r="R245" i="13"/>
  <c r="M246" i="13"/>
  <c r="N246" i="13"/>
  <c r="O246" i="13"/>
  <c r="P246" i="13"/>
  <c r="Q246" i="13"/>
  <c r="R246" i="13"/>
  <c r="M247" i="13"/>
  <c r="N247" i="13"/>
  <c r="O247" i="13"/>
  <c r="P247" i="13"/>
  <c r="Q247" i="13"/>
  <c r="R247" i="13"/>
  <c r="M248" i="13"/>
  <c r="N248" i="13"/>
  <c r="O248" i="13"/>
  <c r="P248" i="13"/>
  <c r="Q248" i="13"/>
  <c r="R248" i="13"/>
  <c r="M249" i="13"/>
  <c r="N249" i="13"/>
  <c r="O249" i="13"/>
  <c r="P249" i="13"/>
  <c r="Q249" i="13"/>
  <c r="R249" i="13"/>
  <c r="M250" i="13"/>
  <c r="N250" i="13"/>
  <c r="O250" i="13"/>
  <c r="P250" i="13"/>
  <c r="Q250" i="13"/>
  <c r="R250" i="13"/>
  <c r="M251" i="13"/>
  <c r="N251" i="13"/>
  <c r="O251" i="13"/>
  <c r="P251" i="13"/>
  <c r="Q251" i="13"/>
  <c r="R251" i="13"/>
  <c r="M252" i="13"/>
  <c r="N252" i="13"/>
  <c r="O252" i="13"/>
  <c r="P252" i="13"/>
  <c r="Q252" i="13"/>
  <c r="R252" i="13"/>
  <c r="M253" i="13"/>
  <c r="N253" i="13"/>
  <c r="O253" i="13"/>
  <c r="P253" i="13"/>
  <c r="Q253" i="13"/>
  <c r="R253" i="13"/>
  <c r="M254" i="13"/>
  <c r="N254" i="13"/>
  <c r="O254" i="13"/>
  <c r="P254" i="13"/>
  <c r="Q254" i="13"/>
  <c r="R254" i="13"/>
  <c r="M255" i="13"/>
  <c r="N255" i="13"/>
  <c r="O255" i="13"/>
  <c r="P255" i="13"/>
  <c r="Q255" i="13"/>
  <c r="R255" i="13"/>
  <c r="M256" i="13"/>
  <c r="N256" i="13"/>
  <c r="O256" i="13"/>
  <c r="P256" i="13"/>
  <c r="Q256" i="13"/>
  <c r="R256" i="13"/>
  <c r="M257" i="13"/>
  <c r="N257" i="13"/>
  <c r="O257" i="13"/>
  <c r="P257" i="13"/>
  <c r="Q257" i="13"/>
  <c r="R257" i="13"/>
  <c r="M261" i="13"/>
  <c r="N261" i="13"/>
  <c r="O261" i="13"/>
  <c r="P261" i="13"/>
  <c r="Q261" i="13"/>
  <c r="R261" i="13"/>
  <c r="M262" i="13"/>
  <c r="N262" i="13"/>
  <c r="O262" i="13"/>
  <c r="P262" i="13"/>
  <c r="Q262" i="13"/>
  <c r="R262" i="13"/>
  <c r="M263" i="13"/>
  <c r="N263" i="13"/>
  <c r="O263" i="13"/>
  <c r="P263" i="13"/>
  <c r="Q263" i="13"/>
  <c r="R263" i="13"/>
  <c r="R2" i="13"/>
  <c r="Q2" i="13"/>
  <c r="P2" i="13"/>
  <c r="O2" i="13"/>
  <c r="N2" i="13"/>
  <c r="M2" i="13"/>
  <c r="L243" i="13"/>
  <c r="L165" i="13"/>
  <c r="L97" i="13"/>
  <c r="L62" i="13"/>
  <c r="L40" i="13"/>
  <c r="L41" i="13"/>
  <c r="E271" i="13"/>
  <c r="L132" i="13"/>
  <c r="L81" i="13"/>
  <c r="L17" i="13"/>
  <c r="L264" i="13"/>
  <c r="L258" i="13"/>
  <c r="L271" i="13" l="1"/>
  <c r="L19" i="13"/>
  <c r="E104" i="13"/>
  <c r="E44" i="13"/>
  <c r="L175" i="13"/>
  <c r="L172" i="13"/>
  <c r="L38" i="13"/>
  <c r="L43" i="13"/>
  <c r="L136" i="13"/>
  <c r="L137" i="13"/>
  <c r="L266" i="13"/>
  <c r="L155" i="13"/>
  <c r="D246" i="13"/>
  <c r="C23" i="13"/>
  <c r="C186" i="13"/>
  <c r="D204" i="13"/>
  <c r="C93" i="13"/>
  <c r="C233" i="13"/>
  <c r="I214" i="13"/>
  <c r="J214" i="13" s="1"/>
  <c r="L214" i="13" s="1"/>
  <c r="C265" i="13"/>
  <c r="I10" i="13"/>
  <c r="J10" i="13" s="1"/>
  <c r="L10" i="13" s="1"/>
  <c r="W2" i="13" s="1"/>
  <c r="Y23" i="13" s="1"/>
  <c r="C225" i="13"/>
  <c r="D237" i="13"/>
  <c r="C25" i="13"/>
  <c r="C99" i="13"/>
  <c r="C193" i="13"/>
  <c r="D240" i="13"/>
  <c r="C70" i="13"/>
  <c r="I111" i="13"/>
  <c r="J111" i="13" s="1"/>
  <c r="L111" i="13" s="1"/>
  <c r="C35" i="13"/>
  <c r="C114" i="13"/>
  <c r="C212" i="13"/>
  <c r="C83" i="13"/>
  <c r="C18" i="13"/>
  <c r="C256" i="13"/>
  <c r="C248" i="13"/>
  <c r="C42" i="13"/>
  <c r="C118" i="13"/>
  <c r="C230" i="13"/>
  <c r="C92" i="13"/>
  <c r="I37" i="13"/>
  <c r="D251" i="13"/>
  <c r="D242" i="13"/>
  <c r="D263" i="13"/>
  <c r="C257" i="13"/>
  <c r="C223" i="13"/>
  <c r="C55" i="13"/>
  <c r="C140" i="13"/>
  <c r="D24" i="13"/>
  <c r="D166" i="13"/>
  <c r="D38" i="13"/>
  <c r="C249" i="13"/>
  <c r="C143" i="13"/>
  <c r="C224" i="13"/>
  <c r="C10" i="13"/>
  <c r="C68" i="13"/>
  <c r="C160" i="13"/>
  <c r="D117" i="13"/>
  <c r="I55" i="13"/>
  <c r="J55" i="13" s="1"/>
  <c r="L55" i="13" s="1"/>
  <c r="D252" i="13"/>
  <c r="C3" i="13"/>
  <c r="C57" i="13"/>
  <c r="D227" i="13"/>
  <c r="C261" i="13"/>
  <c r="C259" i="13"/>
  <c r="C12" i="13"/>
  <c r="C71" i="13"/>
  <c r="C167" i="13"/>
  <c r="I23" i="13"/>
  <c r="J23" i="13" s="1"/>
  <c r="L23" i="13" s="1"/>
  <c r="I66" i="13"/>
  <c r="J66" i="13" s="1"/>
  <c r="L66" i="13" s="1"/>
  <c r="I70" i="13"/>
  <c r="J70" i="13" s="1"/>
  <c r="L70" i="13" s="1"/>
  <c r="I78" i="13"/>
  <c r="J78" i="13" s="1"/>
  <c r="L78" i="13" s="1"/>
  <c r="I85" i="13"/>
  <c r="J85" i="13" s="1"/>
  <c r="L85" i="13" s="1"/>
  <c r="I89" i="13"/>
  <c r="J89" i="13" s="1"/>
  <c r="L89" i="13" s="1"/>
  <c r="I115" i="13"/>
  <c r="J115" i="13" s="1"/>
  <c r="L115" i="13" s="1"/>
  <c r="I143" i="13"/>
  <c r="I152" i="13"/>
  <c r="J152" i="13" s="1"/>
  <c r="L152" i="13" s="1"/>
  <c r="I157" i="13"/>
  <c r="J157" i="13" s="1"/>
  <c r="L157" i="13" s="1"/>
  <c r="I162" i="13"/>
  <c r="I174" i="13"/>
  <c r="J174" i="13" s="1"/>
  <c r="L174" i="13" s="1"/>
  <c r="I178" i="13"/>
  <c r="J178" i="13" s="1"/>
  <c r="L178" i="13" s="1"/>
  <c r="I182" i="13"/>
  <c r="J182" i="13" s="1"/>
  <c r="L182" i="13" s="1"/>
  <c r="I186" i="13"/>
  <c r="J186" i="13" s="1"/>
  <c r="L186" i="13" s="1"/>
  <c r="I190" i="13"/>
  <c r="J190" i="13" s="1"/>
  <c r="L190" i="13" s="1"/>
  <c r="I194" i="13"/>
  <c r="J194" i="13" s="1"/>
  <c r="L194" i="13" s="1"/>
  <c r="I198" i="13"/>
  <c r="J198" i="13" s="1"/>
  <c r="L198" i="13" s="1"/>
  <c r="I202" i="13"/>
  <c r="J202" i="13" s="1"/>
  <c r="L202" i="13" s="1"/>
  <c r="I222" i="13"/>
  <c r="J222" i="13" s="1"/>
  <c r="L222" i="13" s="1"/>
  <c r="I226" i="13"/>
  <c r="J226" i="13" s="1"/>
  <c r="L226" i="13" s="1"/>
  <c r="I230" i="13"/>
  <c r="J230" i="13" s="1"/>
  <c r="L230" i="13" s="1"/>
  <c r="I234" i="13"/>
  <c r="J234" i="13" s="1"/>
  <c r="L234" i="13" s="1"/>
  <c r="I238" i="13"/>
  <c r="J238" i="13" s="1"/>
  <c r="L238" i="13" s="1"/>
  <c r="I245" i="13"/>
  <c r="J245" i="13" s="1"/>
  <c r="L245" i="13" s="1"/>
  <c r="I249" i="13"/>
  <c r="J249" i="13" s="1"/>
  <c r="L249" i="13" s="1"/>
  <c r="I253" i="13"/>
  <c r="J253" i="13" s="1"/>
  <c r="L253" i="13" s="1"/>
  <c r="I263" i="13"/>
  <c r="J263" i="13" s="1"/>
  <c r="L263" i="13" s="1"/>
  <c r="C270" i="13"/>
  <c r="D269" i="13"/>
  <c r="I9" i="13"/>
  <c r="W21" i="13" s="1"/>
  <c r="I2" i="13"/>
  <c r="U15" i="13" s="1"/>
  <c r="D70" i="13"/>
  <c r="D18" i="13"/>
  <c r="I17" i="13"/>
  <c r="D19" i="13"/>
  <c r="I16" i="13"/>
  <c r="I80" i="13"/>
  <c r="D264" i="13"/>
  <c r="C175" i="13"/>
  <c r="C166" i="13"/>
  <c r="C139" i="13"/>
  <c r="C132" i="13"/>
  <c r="D109" i="13"/>
  <c r="D85" i="13"/>
  <c r="C100" i="13"/>
  <c r="D91" i="13"/>
  <c r="D43" i="13"/>
  <c r="D82" i="13"/>
  <c r="I77" i="13"/>
  <c r="C64" i="13"/>
  <c r="C51" i="13"/>
  <c r="D39" i="13"/>
  <c r="D33" i="13"/>
  <c r="D236" i="13"/>
  <c r="D212" i="13"/>
  <c r="D202" i="13"/>
  <c r="D193" i="13"/>
  <c r="D184" i="13"/>
  <c r="D173" i="13"/>
  <c r="D162" i="13"/>
  <c r="D152" i="13"/>
  <c r="D141" i="13"/>
  <c r="D127" i="13"/>
  <c r="D116" i="13"/>
  <c r="D104" i="13"/>
  <c r="D90" i="13"/>
  <c r="D69" i="13"/>
  <c r="D57" i="13"/>
  <c r="D44" i="13"/>
  <c r="D27" i="13"/>
  <c r="D13" i="13"/>
  <c r="D4" i="13"/>
  <c r="C238" i="13"/>
  <c r="C214" i="13"/>
  <c r="C204" i="13"/>
  <c r="C194" i="13"/>
  <c r="C185" i="13"/>
  <c r="C174" i="13"/>
  <c r="C164" i="13"/>
  <c r="C153" i="13"/>
  <c r="C142" i="13"/>
  <c r="C128" i="13"/>
  <c r="C117" i="13"/>
  <c r="I20" i="13"/>
  <c r="J20" i="13" s="1"/>
  <c r="L20" i="13" s="1"/>
  <c r="I29" i="13"/>
  <c r="J29" i="13" s="1"/>
  <c r="L29" i="13" s="1"/>
  <c r="I33" i="13"/>
  <c r="J33" i="13" s="1"/>
  <c r="L33" i="13" s="1"/>
  <c r="I48" i="13"/>
  <c r="J48" i="13" s="1"/>
  <c r="L48" i="13" s="1"/>
  <c r="I52" i="13"/>
  <c r="J52" i="13" s="1"/>
  <c r="L52" i="13" s="1"/>
  <c r="I56" i="13"/>
  <c r="I63" i="13"/>
  <c r="J63" i="13" s="1"/>
  <c r="L63" i="13" s="1"/>
  <c r="I75" i="13"/>
  <c r="J75" i="13" s="1"/>
  <c r="L75" i="13" s="1"/>
  <c r="I82" i="13"/>
  <c r="J82" i="13" s="1"/>
  <c r="L82" i="13" s="1"/>
  <c r="I93" i="13"/>
  <c r="J93" i="13" s="1"/>
  <c r="L93" i="13" s="1"/>
  <c r="I101" i="13"/>
  <c r="I105" i="13"/>
  <c r="J105" i="13" s="1"/>
  <c r="L105" i="13" s="1"/>
  <c r="I108" i="13"/>
  <c r="J108" i="13" s="1"/>
  <c r="L108" i="13" s="1"/>
  <c r="I112" i="13"/>
  <c r="J112" i="13" s="1"/>
  <c r="L112" i="13" s="1"/>
  <c r="I119" i="13"/>
  <c r="J119" i="13" s="1"/>
  <c r="L119" i="13" s="1"/>
  <c r="I123" i="13"/>
  <c r="B124" i="13" s="1"/>
  <c r="S124" i="13" s="1"/>
  <c r="I131" i="13"/>
  <c r="J131" i="13" s="1"/>
  <c r="L131" i="13" s="1"/>
  <c r="I158" i="13"/>
  <c r="J158" i="13" s="1"/>
  <c r="L158" i="13" s="1"/>
  <c r="I167" i="13"/>
  <c r="J167" i="13" s="1"/>
  <c r="L167" i="13" s="1"/>
  <c r="I206" i="13"/>
  <c r="J206" i="13" s="1"/>
  <c r="L206" i="13" s="1"/>
  <c r="I210" i="13"/>
  <c r="J210" i="13" s="1"/>
  <c r="L210" i="13" s="1"/>
  <c r="I215" i="13"/>
  <c r="J215" i="13" s="1"/>
  <c r="L215" i="13" s="1"/>
  <c r="I242" i="13"/>
  <c r="J242" i="13" s="1"/>
  <c r="L242" i="13" s="1"/>
  <c r="I257" i="13"/>
  <c r="J257" i="13" s="1"/>
  <c r="L257" i="13" s="1"/>
  <c r="I270" i="13"/>
  <c r="J270" i="13" s="1"/>
  <c r="L270" i="13" s="1"/>
  <c r="I74" i="13"/>
  <c r="J74" i="13" s="1"/>
  <c r="I172" i="13"/>
  <c r="C269" i="13"/>
  <c r="D268" i="13"/>
  <c r="I3" i="13"/>
  <c r="U16" i="13" s="1"/>
  <c r="I18" i="13"/>
  <c r="I19" i="13"/>
  <c r="C20" i="13"/>
  <c r="I264" i="13"/>
  <c r="C219" i="13"/>
  <c r="I155" i="13"/>
  <c r="I165" i="13"/>
  <c r="I137" i="13"/>
  <c r="I126" i="13"/>
  <c r="C109" i="13"/>
  <c r="C85" i="13"/>
  <c r="D98" i="13"/>
  <c r="C91" i="13"/>
  <c r="C43" i="13"/>
  <c r="C82" i="13"/>
  <c r="D77" i="13"/>
  <c r="D63" i="13"/>
  <c r="D50" i="13"/>
  <c r="C39" i="13"/>
  <c r="I35" i="13"/>
  <c r="D232" i="13"/>
  <c r="D210" i="13"/>
  <c r="D201" i="13"/>
  <c r="D192" i="13"/>
  <c r="D183" i="13"/>
  <c r="D172" i="13"/>
  <c r="D160" i="13"/>
  <c r="D151" i="13"/>
  <c r="D140" i="13"/>
  <c r="D123" i="13"/>
  <c r="D114" i="13"/>
  <c r="D103" i="13"/>
  <c r="D89" i="13"/>
  <c r="D68" i="13"/>
  <c r="D56" i="13"/>
  <c r="D42" i="13"/>
  <c r="D25" i="13"/>
  <c r="D12" i="13"/>
  <c r="D3" i="13"/>
  <c r="C234" i="13"/>
  <c r="I45" i="13"/>
  <c r="J45" i="13" s="1"/>
  <c r="L45" i="13" s="1"/>
  <c r="I67" i="13"/>
  <c r="J67" i="13" s="1"/>
  <c r="L67" i="13" s="1"/>
  <c r="I71" i="13"/>
  <c r="J71" i="13" s="1"/>
  <c r="L71" i="13" s="1"/>
  <c r="I79" i="13"/>
  <c r="J79" i="13" s="1"/>
  <c r="L79" i="13" s="1"/>
  <c r="I86" i="13"/>
  <c r="J86" i="13" s="1"/>
  <c r="L86" i="13" s="1"/>
  <c r="I90" i="13"/>
  <c r="J90" i="13" s="1"/>
  <c r="L90" i="13" s="1"/>
  <c r="I116" i="13"/>
  <c r="J116" i="13" s="1"/>
  <c r="L116" i="13" s="1"/>
  <c r="I140" i="13"/>
  <c r="J140" i="13" s="1"/>
  <c r="L140" i="13" s="1"/>
  <c r="I145" i="13"/>
  <c r="J145" i="13" s="1"/>
  <c r="L145" i="13" s="1"/>
  <c r="I148" i="13"/>
  <c r="H149" i="13" s="1"/>
  <c r="L149" i="13" s="1"/>
  <c r="I164" i="13"/>
  <c r="J164" i="13" s="1"/>
  <c r="L164" i="13" s="1"/>
  <c r="I171" i="13"/>
  <c r="J171" i="13" s="1"/>
  <c r="L171" i="13" s="1"/>
  <c r="I179" i="13"/>
  <c r="J179" i="13" s="1"/>
  <c r="L179" i="13" s="1"/>
  <c r="I183" i="13"/>
  <c r="J183" i="13" s="1"/>
  <c r="L183" i="13" s="1"/>
  <c r="I187" i="13"/>
  <c r="J187" i="13" s="1"/>
  <c r="L187" i="13" s="1"/>
  <c r="I191" i="13"/>
  <c r="J191" i="13" s="1"/>
  <c r="L191" i="13" s="1"/>
  <c r="I195" i="13"/>
  <c r="J195" i="13" s="1"/>
  <c r="L195" i="13" s="1"/>
  <c r="I199" i="13"/>
  <c r="J199" i="13" s="1"/>
  <c r="L199" i="13" s="1"/>
  <c r="I223" i="13"/>
  <c r="J223" i="13" s="1"/>
  <c r="L223" i="13" s="1"/>
  <c r="I227" i="13"/>
  <c r="J227" i="13" s="1"/>
  <c r="L227" i="13" s="1"/>
  <c r="I231" i="13"/>
  <c r="J231" i="13" s="1"/>
  <c r="L231" i="13" s="1"/>
  <c r="I235" i="13"/>
  <c r="J235" i="13" s="1"/>
  <c r="L235" i="13" s="1"/>
  <c r="I239" i="13"/>
  <c r="J239" i="13" s="1"/>
  <c r="L239" i="13" s="1"/>
  <c r="I246" i="13"/>
  <c r="J246" i="13" s="1"/>
  <c r="L246" i="13" s="1"/>
  <c r="I250" i="13"/>
  <c r="J250" i="13" s="1"/>
  <c r="L250" i="13" s="1"/>
  <c r="I267" i="13"/>
  <c r="J267" i="13" s="1"/>
  <c r="L267" i="13" s="1"/>
  <c r="I57" i="13"/>
  <c r="J57" i="13" s="1"/>
  <c r="I40" i="13"/>
  <c r="I147" i="13"/>
  <c r="C268" i="13"/>
  <c r="D267" i="13"/>
  <c r="I4" i="13"/>
  <c r="W17" i="13" s="1"/>
  <c r="D243" i="13"/>
  <c r="D20" i="13"/>
  <c r="D219" i="13"/>
  <c r="C216" i="13"/>
  <c r="C217" i="13"/>
  <c r="C199" i="13"/>
  <c r="D155" i="13"/>
  <c r="D165" i="13"/>
  <c r="D137" i="13"/>
  <c r="D126" i="13"/>
  <c r="D88" i="13"/>
  <c r="I106" i="13"/>
  <c r="C98" i="13"/>
  <c r="I46" i="13"/>
  <c r="I44" i="13"/>
  <c r="D81" i="13"/>
  <c r="C77" i="13"/>
  <c r="I62" i="13"/>
  <c r="C50" i="13"/>
  <c r="D37" i="13"/>
  <c r="I38" i="13"/>
  <c r="D228" i="13"/>
  <c r="D209" i="13"/>
  <c r="D200" i="13"/>
  <c r="D191" i="13"/>
  <c r="D182" i="13"/>
  <c r="D171" i="13"/>
  <c r="D159" i="13"/>
  <c r="D150" i="13"/>
  <c r="D138" i="13"/>
  <c r="D122" i="13"/>
  <c r="D113" i="13"/>
  <c r="D102" i="13"/>
  <c r="D79" i="13"/>
  <c r="D67" i="13"/>
  <c r="D55" i="13"/>
  <c r="I14" i="13"/>
  <c r="J14" i="13" s="1"/>
  <c r="L14" i="13" s="1"/>
  <c r="I21" i="13"/>
  <c r="J21" i="13" s="1"/>
  <c r="L21" i="13" s="1"/>
  <c r="I30" i="13"/>
  <c r="J30" i="13" s="1"/>
  <c r="L30" i="13" s="1"/>
  <c r="I34" i="13"/>
  <c r="J34" i="13" s="1"/>
  <c r="L34" i="13" s="1"/>
  <c r="I49" i="13"/>
  <c r="J49" i="13" s="1"/>
  <c r="L49" i="13" s="1"/>
  <c r="I53" i="13"/>
  <c r="J53" i="13" s="1"/>
  <c r="L53" i="13" s="1"/>
  <c r="I58" i="13"/>
  <c r="I76" i="13"/>
  <c r="J76" i="13" s="1"/>
  <c r="L76" i="13" s="1"/>
  <c r="I83" i="13"/>
  <c r="J83" i="13" s="1"/>
  <c r="L83" i="13" s="1"/>
  <c r="I94" i="13"/>
  <c r="J94" i="13" s="1"/>
  <c r="L94" i="13" s="1"/>
  <c r="I98" i="13"/>
  <c r="J98" i="13" s="1"/>
  <c r="L98" i="13" s="1"/>
  <c r="I102" i="13"/>
  <c r="J102" i="13" s="1"/>
  <c r="I109" i="13"/>
  <c r="J109" i="13" s="1"/>
  <c r="L109" i="13" s="1"/>
  <c r="I120" i="13"/>
  <c r="J120" i="13" s="1"/>
  <c r="L120" i="13" s="1"/>
  <c r="I146" i="13"/>
  <c r="J146" i="13" s="1"/>
  <c r="L146" i="13" s="1"/>
  <c r="I150" i="13"/>
  <c r="J150" i="13" s="1"/>
  <c r="L150" i="13" s="1"/>
  <c r="I153" i="13"/>
  <c r="J153" i="13" s="1"/>
  <c r="L153" i="13" s="1"/>
  <c r="I159" i="13"/>
  <c r="J159" i="13" s="1"/>
  <c r="L159" i="13" s="1"/>
  <c r="I168" i="13"/>
  <c r="J168" i="13" s="1"/>
  <c r="L168" i="13" s="1"/>
  <c r="I207" i="13"/>
  <c r="J207" i="13" s="1"/>
  <c r="L207" i="13" s="1"/>
  <c r="I211" i="13"/>
  <c r="J211" i="13" s="1"/>
  <c r="L211" i="13" s="1"/>
  <c r="I216" i="13"/>
  <c r="J216" i="13" s="1"/>
  <c r="L216" i="13" s="1"/>
  <c r="I254" i="13"/>
  <c r="J254" i="13" s="1"/>
  <c r="L254" i="13" s="1"/>
  <c r="I59" i="13"/>
  <c r="J59" i="13" s="1"/>
  <c r="D40" i="13"/>
  <c r="C267" i="13"/>
  <c r="I266" i="13"/>
  <c r="I5" i="13"/>
  <c r="T18" i="13" s="1"/>
  <c r="C16" i="13"/>
  <c r="I219" i="13"/>
  <c r="D216" i="13"/>
  <c r="D217" i="13"/>
  <c r="C211" i="13"/>
  <c r="C203" i="13"/>
  <c r="D199" i="13"/>
  <c r="C155" i="13"/>
  <c r="C165" i="13"/>
  <c r="C137" i="13"/>
  <c r="C126" i="13"/>
  <c r="C88" i="13"/>
  <c r="D106" i="13"/>
  <c r="I97" i="13"/>
  <c r="D46" i="13"/>
  <c r="I104" i="13"/>
  <c r="C81" i="13"/>
  <c r="D75" i="13"/>
  <c r="D62" i="13"/>
  <c r="D49" i="13"/>
  <c r="C37" i="13"/>
  <c r="D257" i="13"/>
  <c r="D224" i="13"/>
  <c r="D208" i="13"/>
  <c r="D198" i="13"/>
  <c r="D190" i="13"/>
  <c r="D180" i="13"/>
  <c r="D170" i="13"/>
  <c r="D158" i="13"/>
  <c r="D147" i="13"/>
  <c r="D134" i="13"/>
  <c r="D121" i="13"/>
  <c r="D112" i="13"/>
  <c r="D99" i="13"/>
  <c r="D76" i="13"/>
  <c r="D66" i="13"/>
  <c r="D54" i="13"/>
  <c r="D35" i="13"/>
  <c r="D23" i="13"/>
  <c r="D10" i="13"/>
  <c r="C262" i="13"/>
  <c r="C226" i="13"/>
  <c r="C209" i="13"/>
  <c r="C200" i="13"/>
  <c r="C191" i="13"/>
  <c r="C182" i="13"/>
  <c r="C171" i="13"/>
  <c r="C159" i="13"/>
  <c r="C150" i="13"/>
  <c r="C138" i="13"/>
  <c r="C122" i="13"/>
  <c r="C113" i="13"/>
  <c r="C102" i="13"/>
  <c r="C79" i="13"/>
  <c r="I42" i="13"/>
  <c r="J42" i="13" s="1"/>
  <c r="L42" i="13" s="1"/>
  <c r="I68" i="13"/>
  <c r="J68" i="13" s="1"/>
  <c r="L68" i="13" s="1"/>
  <c r="I87" i="13"/>
  <c r="J87" i="13" s="1"/>
  <c r="L87" i="13" s="1"/>
  <c r="I91" i="13"/>
  <c r="J91" i="13" s="1"/>
  <c r="L91" i="13" s="1"/>
  <c r="I103" i="13"/>
  <c r="J103" i="13" s="1"/>
  <c r="L103" i="13" s="1"/>
  <c r="I113" i="13"/>
  <c r="J113" i="13" s="1"/>
  <c r="L113" i="13" s="1"/>
  <c r="I127" i="13"/>
  <c r="J127" i="13" s="1"/>
  <c r="L127" i="13" s="1"/>
  <c r="I141" i="13"/>
  <c r="J141" i="13" s="1"/>
  <c r="L141" i="13" s="1"/>
  <c r="I154" i="13"/>
  <c r="J154" i="13" s="1"/>
  <c r="L154" i="13" s="1"/>
  <c r="I160" i="13"/>
  <c r="J160" i="13" s="1"/>
  <c r="L160" i="13" s="1"/>
  <c r="I176" i="13"/>
  <c r="J176" i="13" s="1"/>
  <c r="L176" i="13" s="1"/>
  <c r="I180" i="13"/>
  <c r="J180" i="13" s="1"/>
  <c r="L180" i="13" s="1"/>
  <c r="I184" i="13"/>
  <c r="J184" i="13" s="1"/>
  <c r="L184" i="13" s="1"/>
  <c r="I188" i="13"/>
  <c r="J188" i="13" s="1"/>
  <c r="L188" i="13" s="1"/>
  <c r="I192" i="13"/>
  <c r="J192" i="13" s="1"/>
  <c r="L192" i="13" s="1"/>
  <c r="I196" i="13"/>
  <c r="J196" i="13" s="1"/>
  <c r="L196" i="13" s="1"/>
  <c r="I200" i="13"/>
  <c r="J200" i="13" s="1"/>
  <c r="L200" i="13" s="1"/>
  <c r="I220" i="13"/>
  <c r="J220" i="13" s="1"/>
  <c r="L220" i="13" s="1"/>
  <c r="I224" i="13"/>
  <c r="J224" i="13" s="1"/>
  <c r="L224" i="13" s="1"/>
  <c r="I228" i="13"/>
  <c r="J228" i="13" s="1"/>
  <c r="L228" i="13" s="1"/>
  <c r="I232" i="13"/>
  <c r="J232" i="13" s="1"/>
  <c r="L232" i="13" s="1"/>
  <c r="I236" i="13"/>
  <c r="J236" i="13" s="1"/>
  <c r="L236" i="13" s="1"/>
  <c r="I240" i="13"/>
  <c r="J240" i="13" s="1"/>
  <c r="L240" i="13" s="1"/>
  <c r="I247" i="13"/>
  <c r="J247" i="13" s="1"/>
  <c r="L247" i="13" s="1"/>
  <c r="I251" i="13"/>
  <c r="J251" i="13" s="1"/>
  <c r="L251" i="13" s="1"/>
  <c r="I261" i="13"/>
  <c r="J261" i="13" s="1"/>
  <c r="L261" i="13" s="1"/>
  <c r="I268" i="13"/>
  <c r="J268" i="13" s="1"/>
  <c r="L268" i="13" s="1"/>
  <c r="I60" i="13"/>
  <c r="J60" i="13" s="1"/>
  <c r="C40" i="13"/>
  <c r="I81" i="13"/>
  <c r="D266" i="13"/>
  <c r="I7" i="13"/>
  <c r="U19" i="13" s="1"/>
  <c r="D16" i="13"/>
  <c r="I217" i="13"/>
  <c r="D211" i="13"/>
  <c r="D203" i="13"/>
  <c r="C187" i="13"/>
  <c r="D181" i="13"/>
  <c r="D176" i="13"/>
  <c r="D161" i="13"/>
  <c r="D148" i="13"/>
  <c r="I136" i="13"/>
  <c r="D115" i="13"/>
  <c r="D87" i="13"/>
  <c r="C106" i="13"/>
  <c r="D97" i="13"/>
  <c r="C46" i="13"/>
  <c r="D84" i="13"/>
  <c r="D80" i="13"/>
  <c r="C75" i="13"/>
  <c r="C62" i="13"/>
  <c r="C49" i="13"/>
  <c r="D36" i="13"/>
  <c r="D253" i="13"/>
  <c r="D220" i="13"/>
  <c r="D207" i="13"/>
  <c r="D197" i="13"/>
  <c r="D189" i="13"/>
  <c r="D179" i="13"/>
  <c r="D169" i="13"/>
  <c r="D157" i="13"/>
  <c r="D146" i="13"/>
  <c r="D133" i="13"/>
  <c r="D120" i="13"/>
  <c r="D111" i="13"/>
  <c r="D96" i="13"/>
  <c r="D74" i="13"/>
  <c r="D65" i="13"/>
  <c r="D53" i="13"/>
  <c r="D32" i="13"/>
  <c r="D22" i="13"/>
  <c r="D9" i="13"/>
  <c r="C255" i="13"/>
  <c r="C222" i="13"/>
  <c r="C208" i="13"/>
  <c r="C198" i="13"/>
  <c r="C190" i="13"/>
  <c r="C180" i="13"/>
  <c r="C170" i="13"/>
  <c r="I13" i="13"/>
  <c r="J13" i="13" s="1"/>
  <c r="L13" i="13" s="1"/>
  <c r="I15" i="13"/>
  <c r="J15" i="13" s="1"/>
  <c r="L15" i="13" s="1"/>
  <c r="I22" i="13"/>
  <c r="J22" i="13" s="1"/>
  <c r="L22" i="13" s="1"/>
  <c r="I31" i="13"/>
  <c r="J31" i="13" s="1"/>
  <c r="L31" i="13" s="1"/>
  <c r="I50" i="13"/>
  <c r="J50" i="13" s="1"/>
  <c r="L50" i="13" s="1"/>
  <c r="I54" i="13"/>
  <c r="J54" i="13" s="1"/>
  <c r="L54" i="13" s="1"/>
  <c r="I61" i="13"/>
  <c r="J61" i="13" s="1"/>
  <c r="L61" i="13" s="1"/>
  <c r="I72" i="13"/>
  <c r="J72" i="13" s="1"/>
  <c r="L72" i="13" s="1"/>
  <c r="I95" i="13"/>
  <c r="J95" i="13" s="1"/>
  <c r="L95" i="13" s="1"/>
  <c r="I99" i="13"/>
  <c r="J99" i="13" s="1"/>
  <c r="L99" i="13" s="1"/>
  <c r="I110" i="13"/>
  <c r="J110" i="13" s="1"/>
  <c r="L110" i="13" s="1"/>
  <c r="I117" i="13"/>
  <c r="J117" i="13" s="1"/>
  <c r="L117" i="13" s="1"/>
  <c r="I121" i="13"/>
  <c r="J121" i="13" s="1"/>
  <c r="L121" i="13" s="1"/>
  <c r="I133" i="13"/>
  <c r="J133" i="13" s="1"/>
  <c r="L133" i="13" s="1"/>
  <c r="I138" i="13"/>
  <c r="J138" i="13" s="1"/>
  <c r="L138" i="13" s="1"/>
  <c r="I169" i="13"/>
  <c r="J169" i="13" s="1"/>
  <c r="L169" i="13" s="1"/>
  <c r="I204" i="13"/>
  <c r="J204" i="13" s="1"/>
  <c r="L204" i="13" s="1"/>
  <c r="I208" i="13"/>
  <c r="J208" i="13" s="1"/>
  <c r="L208" i="13" s="1"/>
  <c r="I212" i="13"/>
  <c r="H213" i="13" s="1"/>
  <c r="K213" i="13" s="1"/>
  <c r="E213" i="13" s="1"/>
  <c r="I255" i="13"/>
  <c r="J255" i="13" s="1"/>
  <c r="L255" i="13" s="1"/>
  <c r="C266" i="13"/>
  <c r="I265" i="13"/>
  <c r="I8" i="13"/>
  <c r="W20" i="13" s="1"/>
  <c r="C260" i="13"/>
  <c r="C17" i="13"/>
  <c r="I203" i="13"/>
  <c r="D187" i="13"/>
  <c r="C181" i="13"/>
  <c r="C176" i="13"/>
  <c r="C161" i="13"/>
  <c r="C148" i="13"/>
  <c r="D136" i="13"/>
  <c r="C115" i="13"/>
  <c r="C87" i="13"/>
  <c r="D101" i="13"/>
  <c r="C97" i="13"/>
  <c r="D45" i="13"/>
  <c r="C84" i="13"/>
  <c r="C80" i="13"/>
  <c r="C63" i="13"/>
  <c r="D61" i="13"/>
  <c r="I41" i="13"/>
  <c r="C36" i="13"/>
  <c r="D249" i="13"/>
  <c r="D218" i="13"/>
  <c r="D206" i="13"/>
  <c r="D196" i="13"/>
  <c r="D188" i="13"/>
  <c r="D178" i="13"/>
  <c r="D168" i="13"/>
  <c r="D156" i="13"/>
  <c r="D145" i="13"/>
  <c r="D131" i="13"/>
  <c r="D119" i="13"/>
  <c r="D108" i="13"/>
  <c r="D95" i="13"/>
  <c r="D73" i="13"/>
  <c r="D60" i="13"/>
  <c r="D52" i="13"/>
  <c r="D31" i="13"/>
  <c r="D21" i="13"/>
  <c r="D8" i="13"/>
  <c r="C251" i="13"/>
  <c r="C220" i="13"/>
  <c r="C207" i="13"/>
  <c r="C197" i="13"/>
  <c r="C189" i="13"/>
  <c r="C179" i="13"/>
  <c r="C169" i="13"/>
  <c r="C157" i="13"/>
  <c r="C146" i="13"/>
  <c r="C133" i="13"/>
  <c r="C120" i="13"/>
  <c r="C111" i="13"/>
  <c r="C96" i="13"/>
  <c r="I39" i="13"/>
  <c r="J39" i="13" s="1"/>
  <c r="L39" i="13" s="1"/>
  <c r="I65" i="13"/>
  <c r="J65" i="13" s="1"/>
  <c r="L65" i="13" s="1"/>
  <c r="I69" i="13"/>
  <c r="J69" i="13" s="1"/>
  <c r="L69" i="13" s="1"/>
  <c r="I84" i="13"/>
  <c r="J84" i="13" s="1"/>
  <c r="L84" i="13" s="1"/>
  <c r="I88" i="13"/>
  <c r="J88" i="13" s="1"/>
  <c r="L88" i="13" s="1"/>
  <c r="I114" i="13"/>
  <c r="J114" i="13" s="1"/>
  <c r="L114" i="13" s="1"/>
  <c r="I128" i="13"/>
  <c r="I142" i="13"/>
  <c r="J142" i="13" s="1"/>
  <c r="L142" i="13" s="1"/>
  <c r="I151" i="13"/>
  <c r="J151" i="13" s="1"/>
  <c r="L151" i="13" s="1"/>
  <c r="I161" i="13"/>
  <c r="J161" i="13" s="1"/>
  <c r="L161" i="13" s="1"/>
  <c r="I173" i="13"/>
  <c r="J173" i="13" s="1"/>
  <c r="L173" i="13" s="1"/>
  <c r="I177" i="13"/>
  <c r="J177" i="13" s="1"/>
  <c r="L177" i="13" s="1"/>
  <c r="I181" i="13"/>
  <c r="J181" i="13" s="1"/>
  <c r="L181" i="13" s="1"/>
  <c r="I185" i="13"/>
  <c r="J185" i="13" s="1"/>
  <c r="L185" i="13" s="1"/>
  <c r="I189" i="13"/>
  <c r="J189" i="13" s="1"/>
  <c r="L189" i="13" s="1"/>
  <c r="I193" i="13"/>
  <c r="J193" i="13" s="1"/>
  <c r="L193" i="13" s="1"/>
  <c r="I197" i="13"/>
  <c r="J197" i="13" s="1"/>
  <c r="L197" i="13" s="1"/>
  <c r="I201" i="13"/>
  <c r="J201" i="13" s="1"/>
  <c r="L201" i="13" s="1"/>
  <c r="I221" i="13"/>
  <c r="J221" i="13" s="1"/>
  <c r="L221" i="13" s="1"/>
  <c r="I225" i="13"/>
  <c r="J225" i="13" s="1"/>
  <c r="L225" i="13" s="1"/>
  <c r="I229" i="13"/>
  <c r="J229" i="13" s="1"/>
  <c r="L229" i="13" s="1"/>
  <c r="I233" i="13"/>
  <c r="J233" i="13" s="1"/>
  <c r="L233" i="13" s="1"/>
  <c r="I237" i="13"/>
  <c r="J237" i="13" s="1"/>
  <c r="L237" i="13" s="1"/>
  <c r="I244" i="13"/>
  <c r="J244" i="13" s="1"/>
  <c r="L244" i="13" s="1"/>
  <c r="I248" i="13"/>
  <c r="J248" i="13" s="1"/>
  <c r="L248" i="13" s="1"/>
  <c r="I252" i="13"/>
  <c r="J252" i="13" s="1"/>
  <c r="L252" i="13" s="1"/>
  <c r="I262" i="13"/>
  <c r="J262" i="13" s="1"/>
  <c r="L262" i="13" s="1"/>
  <c r="I271" i="13"/>
  <c r="D271" i="13"/>
  <c r="D265" i="13"/>
  <c r="I132" i="13"/>
  <c r="D259" i="13"/>
  <c r="D17" i="13"/>
  <c r="I175" i="13"/>
  <c r="I166" i="13"/>
  <c r="I139" i="13"/>
  <c r="C136" i="13"/>
  <c r="D110" i="13"/>
  <c r="D86" i="13"/>
  <c r="C101" i="13"/>
  <c r="D92" i="13"/>
  <c r="C45" i="13"/>
  <c r="D83" i="13"/>
  <c r="D78" i="13"/>
  <c r="I64" i="13"/>
  <c r="C61" i="13"/>
  <c r="D41" i="13"/>
  <c r="D34" i="13"/>
  <c r="D245" i="13"/>
  <c r="D215" i="13"/>
  <c r="D205" i="13"/>
  <c r="D195" i="13"/>
  <c r="D186" i="13"/>
  <c r="D177" i="13"/>
  <c r="D167" i="13"/>
  <c r="D154" i="13"/>
  <c r="D143" i="13"/>
  <c r="D130" i="13"/>
  <c r="D118" i="13"/>
  <c r="D107" i="13"/>
  <c r="D94" i="13"/>
  <c r="D72" i="13"/>
  <c r="D59" i="13"/>
  <c r="D48" i="13"/>
  <c r="D30" i="13"/>
  <c r="D15" i="13"/>
  <c r="D7" i="13"/>
  <c r="C247" i="13"/>
  <c r="C218" i="13"/>
  <c r="C206" i="13"/>
  <c r="C196" i="13"/>
  <c r="C188" i="13"/>
  <c r="C178" i="13"/>
  <c r="C168" i="13"/>
  <c r="C156" i="13"/>
  <c r="C145" i="13"/>
  <c r="C131" i="13"/>
  <c r="C119" i="13"/>
  <c r="C108" i="13"/>
  <c r="C95" i="13"/>
  <c r="C73" i="13"/>
  <c r="C60" i="13"/>
  <c r="C52" i="13"/>
  <c r="D256" i="13"/>
  <c r="D223" i="13"/>
  <c r="C229" i="13"/>
  <c r="D247" i="13"/>
  <c r="C253" i="13"/>
  <c r="D258" i="13"/>
  <c r="D241" i="13"/>
  <c r="C252" i="13"/>
  <c r="C2" i="13"/>
  <c r="C11" i="13"/>
  <c r="C24" i="13"/>
  <c r="C38" i="13"/>
  <c r="C56" i="13"/>
  <c r="C69" i="13"/>
  <c r="C94" i="13"/>
  <c r="C116" i="13"/>
  <c r="C141" i="13"/>
  <c r="C162" i="13"/>
  <c r="C192" i="13"/>
  <c r="C215" i="13"/>
  <c r="D29" i="13"/>
  <c r="D128" i="13"/>
  <c r="D214" i="13"/>
  <c r="I43" i="13"/>
  <c r="D175" i="13"/>
  <c r="I258" i="13"/>
  <c r="C33" i="13"/>
  <c r="I241" i="13"/>
  <c r="J241" i="13" s="1"/>
  <c r="L241" i="13" s="1"/>
  <c r="I122" i="13"/>
  <c r="J122" i="13" s="1"/>
  <c r="L122" i="13" s="1"/>
  <c r="I100" i="13"/>
  <c r="J100" i="13" s="1"/>
  <c r="L100" i="13" s="1"/>
  <c r="I36" i="13"/>
  <c r="J36" i="13" s="1"/>
  <c r="L36" i="13" s="1"/>
  <c r="D248" i="13"/>
  <c r="C254" i="13"/>
  <c r="C221" i="13"/>
  <c r="D238" i="13"/>
  <c r="C245" i="13"/>
  <c r="I243" i="13"/>
  <c r="D233" i="13"/>
  <c r="C244" i="13"/>
  <c r="C4" i="13"/>
  <c r="C13" i="13"/>
  <c r="C27" i="13"/>
  <c r="C44" i="13"/>
  <c r="C58" i="13"/>
  <c r="C72" i="13"/>
  <c r="C103" i="13"/>
  <c r="C121" i="13"/>
  <c r="C147" i="13"/>
  <c r="C172" i="13"/>
  <c r="C195" i="13"/>
  <c r="C242" i="13"/>
  <c r="D47" i="13"/>
  <c r="D153" i="13"/>
  <c r="C34" i="13"/>
  <c r="D100" i="13"/>
  <c r="C19" i="13"/>
  <c r="I156" i="13"/>
  <c r="J156" i="13" s="1"/>
  <c r="L156" i="13" s="1"/>
  <c r="D244" i="13"/>
  <c r="C250" i="13"/>
  <c r="C258" i="13"/>
  <c r="D234" i="13"/>
  <c r="C240" i="13"/>
  <c r="C264" i="13"/>
  <c r="D229" i="13"/>
  <c r="C239" i="13"/>
  <c r="C5" i="13"/>
  <c r="C14" i="13"/>
  <c r="C29" i="13"/>
  <c r="C47" i="13"/>
  <c r="C59" i="13"/>
  <c r="C74" i="13"/>
  <c r="C104" i="13"/>
  <c r="C123" i="13"/>
  <c r="C151" i="13"/>
  <c r="C173" i="13"/>
  <c r="C201" i="13"/>
  <c r="D2" i="13"/>
  <c r="D58" i="13"/>
  <c r="D164" i="13"/>
  <c r="C41" i="13"/>
  <c r="C86" i="13"/>
  <c r="D270" i="13"/>
  <c r="C271" i="13"/>
  <c r="I269" i="13"/>
  <c r="J269" i="13" s="1"/>
  <c r="L269" i="13" s="1"/>
  <c r="I218" i="13"/>
  <c r="J218" i="13" s="1"/>
  <c r="L218" i="13" s="1"/>
  <c r="I205" i="13"/>
  <c r="J205" i="13" s="1"/>
  <c r="L205" i="13" s="1"/>
  <c r="I130" i="13"/>
  <c r="J130" i="13" s="1"/>
  <c r="L130" i="13" s="1"/>
  <c r="I92" i="13"/>
  <c r="J92" i="13" s="1"/>
  <c r="L92" i="13" s="1"/>
  <c r="I47" i="13"/>
  <c r="J47" i="13" s="1"/>
  <c r="L47" i="13" s="1"/>
  <c r="I259" i="13"/>
  <c r="D239" i="13"/>
  <c r="C246" i="13"/>
  <c r="I260" i="13"/>
  <c r="D230" i="13"/>
  <c r="C236" i="13"/>
  <c r="D261" i="13"/>
  <c r="D225" i="13"/>
  <c r="C235" i="13"/>
  <c r="C7" i="13"/>
  <c r="C15" i="13"/>
  <c r="C30" i="13"/>
  <c r="C48" i="13"/>
  <c r="C65" i="13"/>
  <c r="C76" i="13"/>
  <c r="C105" i="13"/>
  <c r="C127" i="13"/>
  <c r="C152" i="13"/>
  <c r="C177" i="13"/>
  <c r="C202" i="13"/>
  <c r="D5" i="13"/>
  <c r="D71" i="13"/>
  <c r="D174" i="13"/>
  <c r="D51" i="13"/>
  <c r="C110" i="13"/>
  <c r="I170" i="13"/>
  <c r="J170" i="13" s="1"/>
  <c r="L170" i="13" s="1"/>
  <c r="I107" i="13"/>
  <c r="J107" i="13" s="1"/>
  <c r="L107" i="13" s="1"/>
  <c r="D260" i="13"/>
  <c r="D235" i="13"/>
  <c r="C241" i="13"/>
  <c r="D262" i="13"/>
  <c r="D226" i="13"/>
  <c r="C232" i="13"/>
  <c r="D254" i="13"/>
  <c r="D221" i="13"/>
  <c r="C231" i="13"/>
  <c r="C8" i="13"/>
  <c r="C21" i="13"/>
  <c r="C31" i="13"/>
  <c r="C53" i="13"/>
  <c r="C66" i="13"/>
  <c r="C89" i="13"/>
  <c r="C107" i="13"/>
  <c r="C130" i="13"/>
  <c r="C154" i="13"/>
  <c r="C183" i="13"/>
  <c r="C205" i="13"/>
  <c r="D11" i="13"/>
  <c r="D93" i="13"/>
  <c r="D185" i="13"/>
  <c r="D64" i="13"/>
  <c r="D132" i="13"/>
  <c r="I256" i="13"/>
  <c r="J256" i="13" s="1"/>
  <c r="L256" i="13" s="1"/>
  <c r="I134" i="13"/>
  <c r="J134" i="13" s="1"/>
  <c r="L134" i="13" s="1"/>
  <c r="I118" i="13"/>
  <c r="J118" i="13" s="1"/>
  <c r="L118" i="13" s="1"/>
  <c r="I73" i="13"/>
  <c r="C243" i="13"/>
  <c r="D231" i="13"/>
  <c r="C237" i="13"/>
  <c r="D255" i="13"/>
  <c r="D222" i="13"/>
  <c r="C228" i="13"/>
  <c r="D250" i="13"/>
  <c r="C263" i="13"/>
  <c r="C227" i="13"/>
  <c r="C9" i="13"/>
  <c r="C22" i="13"/>
  <c r="C32" i="13"/>
  <c r="C54" i="13"/>
  <c r="C67" i="13"/>
  <c r="C90" i="13"/>
  <c r="C112" i="13"/>
  <c r="C134" i="13"/>
  <c r="C158" i="13"/>
  <c r="C184" i="13"/>
  <c r="C210" i="13"/>
  <c r="D14" i="13"/>
  <c r="D105" i="13"/>
  <c r="D194" i="13"/>
  <c r="C78" i="13"/>
  <c r="D139" i="13"/>
  <c r="I209" i="13"/>
  <c r="J209" i="13" s="1"/>
  <c r="L209" i="13" s="1"/>
  <c r="I96" i="13"/>
  <c r="J96" i="13" s="1"/>
  <c r="L96" i="13" s="1"/>
  <c r="I51" i="13"/>
  <c r="J51" i="13" s="1"/>
  <c r="L51" i="13" s="1"/>
  <c r="I32" i="13"/>
  <c r="J32" i="13" s="1"/>
  <c r="L32" i="13" s="1"/>
  <c r="I11" i="13"/>
  <c r="J11" i="13" s="1"/>
  <c r="L11" i="13" s="1"/>
  <c r="I27" i="13"/>
  <c r="I25" i="13"/>
  <c r="I12" i="13"/>
  <c r="J12" i="13" s="1"/>
  <c r="L12" i="13" s="1"/>
  <c r="I24" i="13"/>
  <c r="J24" i="13" s="1"/>
  <c r="L24" i="13" s="1"/>
  <c r="L217" i="13"/>
  <c r="X21" i="13" l="1"/>
  <c r="X15" i="13"/>
  <c r="Y15" i="13"/>
  <c r="W15" i="13"/>
  <c r="V21" i="13"/>
  <c r="U21" i="13"/>
  <c r="T21" i="13"/>
  <c r="Y21" i="13"/>
  <c r="T15" i="13"/>
  <c r="V15" i="13"/>
  <c r="W18" i="13"/>
  <c r="U20" i="13"/>
  <c r="T20" i="13"/>
  <c r="W16" i="13"/>
  <c r="J212" i="13"/>
  <c r="L212" i="13" s="1"/>
  <c r="V17" i="13"/>
  <c r="U17" i="13"/>
  <c r="U18" i="13"/>
  <c r="V16" i="13"/>
  <c r="B149" i="13"/>
  <c r="R149" i="13" s="1"/>
  <c r="T16" i="13"/>
  <c r="Y17" i="13"/>
  <c r="X16" i="13"/>
  <c r="V18" i="13"/>
  <c r="X17" i="13"/>
  <c r="X18" i="13"/>
  <c r="H135" i="13"/>
  <c r="K135" i="13" s="1"/>
  <c r="E135" i="13" s="1"/>
  <c r="X20" i="13"/>
  <c r="V20" i="13"/>
  <c r="P124" i="13"/>
  <c r="B163" i="13"/>
  <c r="P163" i="13" s="1"/>
  <c r="B135" i="13"/>
  <c r="P135" i="13" s="1"/>
  <c r="Y18" i="13"/>
  <c r="Y20" i="13"/>
  <c r="T17" i="13"/>
  <c r="Y16" i="13"/>
  <c r="B213" i="13"/>
  <c r="Q213" i="13" s="1"/>
  <c r="K149" i="13"/>
  <c r="E149" i="13" s="1"/>
  <c r="J143" i="13"/>
  <c r="L143" i="13" s="1"/>
  <c r="H144" i="13"/>
  <c r="B144" i="13"/>
  <c r="H102" i="13"/>
  <c r="J101" i="13"/>
  <c r="L101" i="13" s="1"/>
  <c r="W19" i="13"/>
  <c r="J25" i="13"/>
  <c r="L25" i="13" s="1"/>
  <c r="B26" i="13"/>
  <c r="H26" i="13"/>
  <c r="J73" i="13"/>
  <c r="L73" i="13" s="1"/>
  <c r="H74" i="13"/>
  <c r="L74" i="13" s="1"/>
  <c r="H28" i="13"/>
  <c r="B28" i="13"/>
  <c r="J27" i="13"/>
  <c r="L27" i="13" s="1"/>
  <c r="H59" i="13"/>
  <c r="H60" i="13"/>
  <c r="J58" i="13"/>
  <c r="L58" i="13" s="1"/>
  <c r="V19" i="13"/>
  <c r="H125" i="13"/>
  <c r="B125" i="13"/>
  <c r="H124" i="13"/>
  <c r="J123" i="13"/>
  <c r="L123" i="13" s="1"/>
  <c r="H163" i="13"/>
  <c r="J162" i="13"/>
  <c r="L162" i="13" s="1"/>
  <c r="Y19" i="13"/>
  <c r="T19" i="13"/>
  <c r="H57" i="13"/>
  <c r="J56" i="13"/>
  <c r="L56" i="13" s="1"/>
  <c r="X19" i="13"/>
  <c r="H129" i="13"/>
  <c r="B129" i="13"/>
  <c r="J128" i="13"/>
  <c r="L128" i="13" s="1"/>
  <c r="C124" i="13"/>
  <c r="I124" i="13"/>
  <c r="J124" i="13" s="1"/>
  <c r="R124" i="13"/>
  <c r="M124" i="13"/>
  <c r="N124" i="13"/>
  <c r="Q124" i="13"/>
  <c r="D124" i="13"/>
  <c r="O124" i="13"/>
  <c r="Q135" i="13" l="1"/>
  <c r="D135" i="13"/>
  <c r="J163" i="13"/>
  <c r="N135" i="13"/>
  <c r="U8" i="13"/>
  <c r="Q149" i="13"/>
  <c r="C135" i="13"/>
  <c r="M149" i="13"/>
  <c r="R135" i="13"/>
  <c r="X5" i="13"/>
  <c r="O213" i="13"/>
  <c r="C213" i="13"/>
  <c r="N213" i="13"/>
  <c r="N149" i="13"/>
  <c r="P149" i="13"/>
  <c r="I149" i="13"/>
  <c r="J149" i="13" s="1"/>
  <c r="C163" i="13"/>
  <c r="M163" i="13"/>
  <c r="X9" i="13"/>
  <c r="C149" i="13"/>
  <c r="O149" i="13"/>
  <c r="S149" i="13"/>
  <c r="D149" i="13"/>
  <c r="W13" i="13"/>
  <c r="X6" i="13"/>
  <c r="W6" i="13"/>
  <c r="V12" i="13"/>
  <c r="W10" i="13"/>
  <c r="V7" i="13"/>
  <c r="V2" i="13"/>
  <c r="V11" i="13"/>
  <c r="I213" i="13"/>
  <c r="J213" i="13" s="1"/>
  <c r="L213" i="13" s="1"/>
  <c r="W14" i="13" s="1"/>
  <c r="X8" i="13"/>
  <c r="D213" i="13"/>
  <c r="U2" i="13"/>
  <c r="V5" i="13"/>
  <c r="V8" i="13"/>
  <c r="V4" i="13"/>
  <c r="V3" i="13"/>
  <c r="X13" i="13"/>
  <c r="R163" i="13"/>
  <c r="P213" i="13"/>
  <c r="X12" i="13"/>
  <c r="U5" i="13"/>
  <c r="V10" i="13"/>
  <c r="I163" i="13"/>
  <c r="U12" i="13"/>
  <c r="W11" i="13"/>
  <c r="D163" i="13"/>
  <c r="V9" i="13"/>
  <c r="O135" i="13"/>
  <c r="M135" i="13"/>
  <c r="I135" i="13"/>
  <c r="J135" i="13" s="1"/>
  <c r="L135" i="13" s="1"/>
  <c r="S135" i="13"/>
  <c r="O163" i="13"/>
  <c r="S163" i="13"/>
  <c r="N163" i="13"/>
  <c r="Q163" i="13"/>
  <c r="S213" i="13"/>
  <c r="R213" i="13"/>
  <c r="M213" i="13"/>
  <c r="I125" i="13"/>
  <c r="J125" i="13" s="1"/>
  <c r="R125" i="13"/>
  <c r="Q125" i="13"/>
  <c r="N125" i="13"/>
  <c r="D125" i="13"/>
  <c r="O125" i="13"/>
  <c r="C125" i="13"/>
  <c r="P125" i="13"/>
  <c r="S125" i="13"/>
  <c r="M125" i="13"/>
  <c r="L60" i="13"/>
  <c r="K60" i="13"/>
  <c r="E60" i="13" s="1"/>
  <c r="S26" i="13"/>
  <c r="W7" i="13"/>
  <c r="W3" i="13"/>
  <c r="O26" i="13"/>
  <c r="U4" i="13"/>
  <c r="X3" i="13"/>
  <c r="W5" i="13"/>
  <c r="Y5" i="13" s="1"/>
  <c r="N26" i="13"/>
  <c r="M26" i="13"/>
  <c r="C26" i="13"/>
  <c r="I26" i="13"/>
  <c r="J26" i="13" s="1"/>
  <c r="V13" i="13"/>
  <c r="W8" i="13"/>
  <c r="W9" i="13"/>
  <c r="R26" i="13"/>
  <c r="W12" i="13"/>
  <c r="P26" i="13"/>
  <c r="D26" i="13"/>
  <c r="Q26" i="13"/>
  <c r="W4" i="13"/>
  <c r="X2" i="13"/>
  <c r="Y2" i="13" s="1"/>
  <c r="W23" i="13" s="1"/>
  <c r="X23" i="13" s="1"/>
  <c r="U3" i="13"/>
  <c r="U7" i="13"/>
  <c r="U6" i="13"/>
  <c r="V6" i="13"/>
  <c r="L57" i="13"/>
  <c r="K57" i="13"/>
  <c r="E57" i="13" s="1"/>
  <c r="L125" i="13"/>
  <c r="K125" i="13"/>
  <c r="E125" i="13" s="1"/>
  <c r="L59" i="13"/>
  <c r="K59" i="13"/>
  <c r="E59" i="13" s="1"/>
  <c r="N28" i="13"/>
  <c r="C28" i="13"/>
  <c r="O28" i="13"/>
  <c r="R28" i="13"/>
  <c r="Q28" i="13"/>
  <c r="I28" i="13"/>
  <c r="J28" i="13" s="1"/>
  <c r="D28" i="13"/>
  <c r="S28" i="13"/>
  <c r="M28" i="13"/>
  <c r="P28" i="13"/>
  <c r="U10" i="13"/>
  <c r="X11" i="13"/>
  <c r="X14" i="13"/>
  <c r="L28" i="13"/>
  <c r="K28" i="13"/>
  <c r="E28" i="13" s="1"/>
  <c r="U13" i="13"/>
  <c r="V14" i="13"/>
  <c r="U11" i="13"/>
  <c r="Q129" i="13"/>
  <c r="D129" i="13"/>
  <c r="M129" i="13"/>
  <c r="C129" i="13"/>
  <c r="R129" i="13"/>
  <c r="I129" i="13"/>
  <c r="S129" i="13"/>
  <c r="J129" i="13"/>
  <c r="P129" i="13"/>
  <c r="N129" i="13"/>
  <c r="O129" i="13"/>
  <c r="K163" i="13"/>
  <c r="L163" i="13"/>
  <c r="L102" i="13"/>
  <c r="K102" i="13"/>
  <c r="K129" i="13"/>
  <c r="E129" i="13" s="1"/>
  <c r="L129" i="13"/>
  <c r="N144" i="13"/>
  <c r="I144" i="13"/>
  <c r="J144" i="13" s="1"/>
  <c r="D144" i="13"/>
  <c r="P144" i="13"/>
  <c r="S144" i="13"/>
  <c r="R144" i="13"/>
  <c r="O144" i="13"/>
  <c r="M144" i="13"/>
  <c r="Q144" i="13"/>
  <c r="C144" i="13"/>
  <c r="K124" i="13"/>
  <c r="E124" i="13" s="1"/>
  <c r="L124" i="13"/>
  <c r="L26" i="13"/>
  <c r="K26" i="13"/>
  <c r="E26" i="13" s="1"/>
  <c r="K144" i="13"/>
  <c r="E144" i="13" s="1"/>
  <c r="L144" i="13"/>
  <c r="Y13" i="13" l="1"/>
  <c r="Y9" i="13"/>
  <c r="Y8" i="13"/>
  <c r="Y6" i="13"/>
  <c r="Y14" i="13"/>
  <c r="Y11" i="13"/>
  <c r="U14" i="13"/>
  <c r="U9" i="13"/>
  <c r="Y12" i="13"/>
  <c r="V23" i="13"/>
  <c r="E163" i="13"/>
  <c r="X10" i="13"/>
  <c r="Y10" i="13" s="1"/>
  <c r="Y3" i="13"/>
  <c r="E102" i="13"/>
  <c r="X7" i="13"/>
  <c r="Y7" i="13" s="1"/>
  <c r="X4" i="13"/>
  <c r="Y4" i="13" s="1"/>
  <c r="U2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Charles Escue</author>
  </authors>
  <commentList>
    <comment ref="B14" authorId="0" shapeId="0" xr:uid="{00000000-0006-0000-0000-000001000000}">
      <text>
        <r>
          <rPr>
            <b/>
            <sz val="10"/>
            <color rgb="FF000000"/>
            <rFont val="Calibri"/>
            <family val="2"/>
          </rPr>
          <t>The Institution views hosted solutions such as AWS, Rackspace, Azure, and other PaaS/SaaS offerings as third parties. If services such as these are used in your environment, respond "Yes".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inkedTable_Table1" type="102" refreshedVersion="6" minRefreshableVersion="5">
    <extLst>
      <ext xmlns:x15="http://schemas.microsoft.com/office/spreadsheetml/2010/11/main" uri="{DE250136-89BD-433C-8126-D09CA5730AF9}">
        <x15:connection id="Table1">
          <x15:rangePr sourceName="_xlcn.LinkedTable_Table110"/>
        </x15:connection>
      </ext>
    </extLst>
  </connection>
  <connection id="2" xr16:uid="{00000000-0015-0000-FFFF-FFFF01000000}" keepAlive="1" name="ThisWorkbookDataModel" description="Data Model" type="5" refreshedVersion="6" minRefreshableVersion="5" background="1">
    <dbPr connection="Data Model Connection" command="Model" commandType="1"/>
    <olapPr sendLocale="1" rowDrillCount="1000" serverFill="0" serverNumberFormat="0" serverFont="0" serverFontColor="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<sst xmlns="http://schemas.openxmlformats.org/spreadsheetml/2006/main" count="4468" uniqueCount="2607">
  <si>
    <t>Date</t>
  </si>
  <si>
    <t>General Information</t>
  </si>
  <si>
    <t>Vendor Name</t>
  </si>
  <si>
    <t>Product Name</t>
  </si>
  <si>
    <t>Product Description</t>
  </si>
  <si>
    <t>Web Link to Product Privacy Notice</t>
  </si>
  <si>
    <t>Qualifiers</t>
  </si>
  <si>
    <t>Vendor Answers</t>
  </si>
  <si>
    <t>Additional Information</t>
  </si>
  <si>
    <t>Will data regulated by PCI DSS reside in the vended product?</t>
  </si>
  <si>
    <t>Yes</t>
  </si>
  <si>
    <t>Documentation</t>
  </si>
  <si>
    <t>Have you undergone a SSAE 16 audit?</t>
  </si>
  <si>
    <t>Have you received the Cloud Security Alliance STAR certification?</t>
  </si>
  <si>
    <t>No</t>
  </si>
  <si>
    <t>What legal agreements (i.e. contracts) do you have in place with these third parties that address liability in the event of a data breach?</t>
  </si>
  <si>
    <t>How long are data backups stored?</t>
  </si>
  <si>
    <t>Will you handle data in a FERPA compliant manner?</t>
  </si>
  <si>
    <t>Does the database support encryption of specified data elements in storage?</t>
  </si>
  <si>
    <t>Do any of your servers reside in a co-located data center?</t>
  </si>
  <si>
    <t>Are your primary and secondary data centers geographically diverse?</t>
  </si>
  <si>
    <t>Select the option that best describes the network segment that servers are connected to.</t>
  </si>
  <si>
    <t>Other</t>
  </si>
  <si>
    <t xml:space="preserve">Does the system provide data input validation and error messages? </t>
  </si>
  <si>
    <t>Are you utilizing a web application firewall (WAF)?</t>
  </si>
  <si>
    <t>Are you utilizing a stateful packet inspection (SPI) firewall?</t>
  </si>
  <si>
    <t>Can you enforce password/passphrase aging requirements?</t>
  </si>
  <si>
    <t>Are user account passwords/passphrases visible in administration modules?</t>
  </si>
  <si>
    <t>Are user account passwords/passphrases stored encrypted?</t>
  </si>
  <si>
    <t>Are individuals required to sign in/out for installation and removal of equipment?</t>
  </si>
  <si>
    <t>Do you have a documented patch management process?</t>
  </si>
  <si>
    <t>Can you accommodate encryption requirements using open standards?</t>
  </si>
  <si>
    <t>Have your developers been trained in secure coding techniques?</t>
  </si>
  <si>
    <t>Was your application developed using secure coding techniques?</t>
  </si>
  <si>
    <t>Are information security principles designed into the product lifecycle?</t>
  </si>
  <si>
    <t>Do you have a documented systems development life cycle (SDLC)?</t>
  </si>
  <si>
    <t>Do you have a formal incident response plan?</t>
  </si>
  <si>
    <t xml:space="preserve">Do you require new employees to fill out agreements and review policies?  </t>
  </si>
  <si>
    <t>Do you have an information security awareness program?</t>
  </si>
  <si>
    <t>Do you incorporate customer feedback into security feature requests?</t>
  </si>
  <si>
    <r>
      <t xml:space="preserve">Are your </t>
    </r>
    <r>
      <rPr>
        <i/>
        <sz val="11"/>
        <color theme="1"/>
        <rFont val="Verdana"/>
        <family val="2"/>
      </rPr>
      <t>applications</t>
    </r>
    <r>
      <rPr>
        <sz val="11"/>
        <color theme="1"/>
        <rFont val="Verdana"/>
        <family val="2"/>
      </rPr>
      <t xml:space="preserve"> scanned externally for vulnerabilities?</t>
    </r>
  </si>
  <si>
    <t>Are your applications scanned for vulnerabilities prior to new releases?</t>
  </si>
  <si>
    <t>On which mobile operating systems is your software or service supported?</t>
  </si>
  <si>
    <t>Is the application available from a trusted source (e.g., iTunes App Store, Android Market, BB World)?</t>
  </si>
  <si>
    <t>Does the application store, process, or transmit critical data?</t>
  </si>
  <si>
    <t>Does the mobile application support Kerberos, CAS, or Active Directory authentication?</t>
  </si>
  <si>
    <t>Has the application been tested for vulnerabilities by a third party?</t>
  </si>
  <si>
    <t>Does your application require user and system administrator password changes at a frequency no greater than 90 days?</t>
  </si>
  <si>
    <t>Does your application require a user to set their own password after an administrator reset or on first use of the account?</t>
  </si>
  <si>
    <t xml:space="preserve">Does your application lock-out an account after a number of failed login attempts? </t>
  </si>
  <si>
    <t>Does your application automatically lock or log-out an account after a period of inactivity?</t>
  </si>
  <si>
    <t>Are passwords visible in plain text, whether when stored or entered, including service level accounts (i.e. database accounts, etc.)?</t>
  </si>
  <si>
    <t>Does your application provide the ability to define user access levels?</t>
  </si>
  <si>
    <t>Does your application support varying levels of access to records based on user ID?</t>
  </si>
  <si>
    <t>Is there a limit to the number of groups a user can be assigned?</t>
  </si>
  <si>
    <t xml:space="preserve">Does the application log record access including specific user, date/time of access, and originating IP or device? </t>
  </si>
  <si>
    <t>Does the application log administrative activity, such user account access changes and password changes, including specific user, date/time of changes, and originating IP or device?</t>
  </si>
  <si>
    <t>How long does the application keep access/change logs?</t>
  </si>
  <si>
    <t xml:space="preserve">Can the application logs be archived? </t>
  </si>
  <si>
    <t xml:space="preserve">Can the application logs be saved externally? </t>
  </si>
  <si>
    <t>Do accounts used for vendor supplied remote support abide by the same authentication policies and access logging as the rest of the system?</t>
  </si>
  <si>
    <t>Can you provide a HIPAA compliance attestation document?</t>
  </si>
  <si>
    <t>Are you compliant with the Payment Card Industry Data Security Standard (PCI DSS)?</t>
  </si>
  <si>
    <t>Do you have a current, executed within the past year, Attestation of Compliance (AoC) or Report on Compliance (RoC)?</t>
  </si>
  <si>
    <t>Are you classified as a service provider?</t>
  </si>
  <si>
    <t xml:space="preserve">Are you on the list of VISA approved service providers? </t>
  </si>
  <si>
    <t>Are you classified as a merchant?  If so, what level (1, 2, 3, 4)?</t>
  </si>
  <si>
    <t>Describe the architecture employed by the system to verify and authorize credit card transactions.</t>
  </si>
  <si>
    <t xml:space="preserve">What payment processors/gateways does the system support? </t>
  </si>
  <si>
    <t>Can the application be installed in a PCI DSS compliant manner ?</t>
  </si>
  <si>
    <t xml:space="preserve">Is the application listed as an approved PA-DSS application? </t>
  </si>
  <si>
    <t xml:space="preserve">Include documentation describing the systems' abilities to comply with the PCI DSS and any features or capabilities of the system that must be added or changed in order to operate in compliance with the standards. </t>
  </si>
  <si>
    <t>Campus</t>
  </si>
  <si>
    <t>Answers</t>
  </si>
  <si>
    <t>N/A</t>
  </si>
  <si>
    <t>DRPTestingSchedule</t>
  </si>
  <si>
    <t>Quarterly</t>
  </si>
  <si>
    <t>Semi-annually</t>
  </si>
  <si>
    <t>Annually</t>
  </si>
  <si>
    <t>NetworkTypes</t>
  </si>
  <si>
    <t>Exclusive VLAN</t>
  </si>
  <si>
    <t>Shared VLAN</t>
  </si>
  <si>
    <t>Physically Separate</t>
  </si>
  <si>
    <t>Flat Shared Network</t>
  </si>
  <si>
    <t>Consulting</t>
  </si>
  <si>
    <t>Does the system operate in a mixed authentication mode (i.e. external and local authentication)?</t>
  </si>
  <si>
    <t>Does your product process protected health information (PHI) or any data covered by the Health Insurance Portability and Accountability Act?</t>
  </si>
  <si>
    <t>Do clients have the option to not participate in or postpone an upgrade to a new release?</t>
  </si>
  <si>
    <t>Are these rights retained even through a provider acquisition or bankruptcy event?</t>
  </si>
  <si>
    <t>In the event of imminent bankruptcy, closing of business, or retirement of service, will you provide 90 days for customers to get their data out of the system and migrate applications?</t>
  </si>
  <si>
    <t xml:space="preserve">Do you have a documented and currently followed change management process (CMP)? </t>
  </si>
  <si>
    <t>Are upgrades or system changes installed during off-peak hours or in a manner that does not impact the customer?</t>
  </si>
  <si>
    <t>Do procedures exist to provide that emergency changes are documented and authorized (including after the fact approval)?</t>
  </si>
  <si>
    <t>What Tier Level is your data center (per levels defined by the Uptime Institute)?</t>
  </si>
  <si>
    <t>Are backup copies made according to pre-defined schedules and securely stored and protected?</t>
  </si>
  <si>
    <t>Is media used for long-term retention of business data and archival purposes stored in a secure, environmentally protected area?</t>
  </si>
  <si>
    <t>Do procedures exist to ensure that retention and destruction of data meets established business and regulatory requirements?</t>
  </si>
  <si>
    <t>Do you monitor for intrusions on a 24x7x365 basis?</t>
  </si>
  <si>
    <t>Is intrusion monitoring performed internally or by a third-party service?</t>
  </si>
  <si>
    <t>Identify the most current version of the software. Detail the percentage of live customers that are utilizing the proposed version of the software as well as each version of the software currently in use.</t>
  </si>
  <si>
    <t xml:space="preserve">Can your system take advantage of mobile and/or GPS enabled mobile devices?  </t>
  </si>
  <si>
    <t>DR Types</t>
  </si>
  <si>
    <t>Cold</t>
  </si>
  <si>
    <t>Hot</t>
  </si>
  <si>
    <t>Is an owner assigned who is responsible for the maintenance and review of the Business Continuity Plan?</t>
  </si>
  <si>
    <t>Is there a documented communication plan in your DRP for impacted clients?</t>
  </si>
  <si>
    <t>Is there a defined problem/issue escalation plan in your DRP for impacted clients?</t>
  </si>
  <si>
    <t>Is there a defined problem/issue escalation plan in your BCP for impacted clients?</t>
  </si>
  <si>
    <t>Is there a documented communication plan in your BCP for impacted clients?</t>
  </si>
  <si>
    <t>Does your organization conduct training and awareness activities to validate its employees understanding of their roles and responsibilities during a crisis?</t>
  </si>
  <si>
    <t>Are specific crisis management roles and responsibilities defined and documented?</t>
  </si>
  <si>
    <t>Does your organization have an alternative business site or a contracted Business Recovery provider?</t>
  </si>
  <si>
    <t>Do you employ host-based intrusion detection?</t>
  </si>
  <si>
    <t>Do you employ host-based intrusion prevention?</t>
  </si>
  <si>
    <t>Have you completed the Cloud Security Alliance (CSA) self assessment or CAIQ?</t>
  </si>
  <si>
    <t>Describe how you perform security assessments of third party companies with which you share data (i.e. hosting providers, cloud services, PaaS, IaaS, SaaS, etc.). Provide a summary of your practices that assures that the third party will be subject to the appropriate standards regarding security, service recoverability, and confidentiality.</t>
  </si>
  <si>
    <r>
      <t xml:space="preserve">Does your </t>
    </r>
    <r>
      <rPr>
        <i/>
        <sz val="11"/>
        <color theme="1"/>
        <rFont val="Verdana"/>
        <family val="2"/>
      </rPr>
      <t>application</t>
    </r>
    <r>
      <rPr>
        <sz val="11"/>
        <color theme="1"/>
        <rFont val="Verdana"/>
        <family val="2"/>
      </rPr>
      <t xml:space="preserve"> and/or user-frontend/portal support multi-factor authentication? (e.g. Duo, Google Authenticator, OTP, etc.)</t>
    </r>
  </si>
  <si>
    <t>Do your workforce members receive regular training related to the HIPAA Privacy and Security Rules and the HITECH Act?</t>
  </si>
  <si>
    <t>Do you monitor or receive information regarding changes in HIPAA regulations?</t>
  </si>
  <si>
    <t>Has your organization designated HIPAA Privacy and Security officers as required by the Rules?</t>
  </si>
  <si>
    <t>Do you comply with the requirements of the Health Information Technology for Economic and Clinical Health Act (HITECH)?</t>
  </si>
  <si>
    <t>Do you have an incident response process and reporting in place to investigate any potential incidents and report actual incidents?</t>
  </si>
  <si>
    <t>Do you have a plan to comply with the Breach Notification requirements if there is a breach of data?</t>
  </si>
  <si>
    <t>Have you conducted a risk analysis as required under the Security Rule?</t>
  </si>
  <si>
    <t>Have you identified areas of risks?</t>
  </si>
  <si>
    <t>Have you taken actions to mitigate the identified risks?</t>
  </si>
  <si>
    <t>Does your data backup and retention policies and practices meet HIPAA requirements?</t>
  </si>
  <si>
    <t>Do you have a disaster recovery plan and emergency mode operation plan?</t>
  </si>
  <si>
    <t>Have the policies/plans mentioned above been tested?</t>
  </si>
  <si>
    <t>Are you willing to enter into a Business Associate Agreement (BAA)?</t>
  </si>
  <si>
    <t>Do you comply with ISO 9001?</t>
  </si>
  <si>
    <t>Will your company provide quality and performance metrics in relation to the scope of services and performance expectations for the services you are offering?</t>
  </si>
  <si>
    <t>Do you have a program to keep your customers abreast of higher education and/or industry issues?</t>
  </si>
  <si>
    <t>Company Overview</t>
  </si>
  <si>
    <t>Describe your organization’s business background and ownership structure, including all parent and subsidiary relationships.</t>
  </si>
  <si>
    <t>Describe how long your organization has conducted business in this product area.</t>
  </si>
  <si>
    <t>Do you have a Business Continuity Plan (BCP)?</t>
  </si>
  <si>
    <t>Do you have a Disaster Recovery Plan (DRP)?</t>
  </si>
  <si>
    <t>Provide a general summary of your Quality Assurance program.</t>
  </si>
  <si>
    <t>Are video monitoring feeds retained?</t>
  </si>
  <si>
    <t>Are systems that support this service managed via a separate management network?</t>
  </si>
  <si>
    <t>Are employee mobile devices managed by your company's Mobile Device Management (MDM) platform?</t>
  </si>
  <si>
    <t>QUAL-01</t>
  </si>
  <si>
    <t>QUAL-02</t>
  </si>
  <si>
    <t>QUAL-03</t>
  </si>
  <si>
    <t>QUAL-04</t>
  </si>
  <si>
    <t>QUAL-05</t>
  </si>
  <si>
    <t>QUAL-06</t>
  </si>
  <si>
    <t>QUAL-07</t>
  </si>
  <si>
    <t>DOCU-01</t>
  </si>
  <si>
    <t>DOCU-02</t>
  </si>
  <si>
    <t>DOCU-03</t>
  </si>
  <si>
    <t>DOCU-04</t>
  </si>
  <si>
    <t>DOCU-05</t>
  </si>
  <si>
    <t>DOCU-06</t>
  </si>
  <si>
    <t>COMP-01</t>
  </si>
  <si>
    <t>COMP-02</t>
  </si>
  <si>
    <t>COMP-03</t>
  </si>
  <si>
    <t>COMP-04</t>
  </si>
  <si>
    <t>COMP-05</t>
  </si>
  <si>
    <t>COMP-06</t>
  </si>
  <si>
    <t>THRD-01</t>
  </si>
  <si>
    <t>THRD-02</t>
  </si>
  <si>
    <t>THRD-03</t>
  </si>
  <si>
    <t>CONS-01</t>
  </si>
  <si>
    <t>CONS-02</t>
  </si>
  <si>
    <t>CONS-03</t>
  </si>
  <si>
    <t>CONS-04</t>
  </si>
  <si>
    <t>CONS-05</t>
  </si>
  <si>
    <t>CONS-06</t>
  </si>
  <si>
    <t>CONS-08</t>
  </si>
  <si>
    <t>APPL-01</t>
  </si>
  <si>
    <t>APPL-02</t>
  </si>
  <si>
    <t>APPL-04</t>
  </si>
  <si>
    <t>APPL-05</t>
  </si>
  <si>
    <t>APPL-06</t>
  </si>
  <si>
    <t>APPL-07</t>
  </si>
  <si>
    <t>APPL-08</t>
  </si>
  <si>
    <t>APPL-09</t>
  </si>
  <si>
    <t>APPL-10</t>
  </si>
  <si>
    <t>APPL-11</t>
  </si>
  <si>
    <t>APPL-12</t>
  </si>
  <si>
    <t>APPL-13</t>
  </si>
  <si>
    <t>APPL-14</t>
  </si>
  <si>
    <t>APPL-16</t>
  </si>
  <si>
    <t>APPL-17</t>
  </si>
  <si>
    <t>APPL-18</t>
  </si>
  <si>
    <t>BCPL-01</t>
  </si>
  <si>
    <t>AAAI-01</t>
  </si>
  <si>
    <t>AAAI-02</t>
  </si>
  <si>
    <t>AAAI-03</t>
  </si>
  <si>
    <t>AAAI-04</t>
  </si>
  <si>
    <t>AAAI-05</t>
  </si>
  <si>
    <t>AAAI-06</t>
  </si>
  <si>
    <t>AAAI-07</t>
  </si>
  <si>
    <t>AAAI-08</t>
  </si>
  <si>
    <t>AAAI-09</t>
  </si>
  <si>
    <t>AAAI-10</t>
  </si>
  <si>
    <t>AAAI-11</t>
  </si>
  <si>
    <t>AAAI-12</t>
  </si>
  <si>
    <t>AAAI-13</t>
  </si>
  <si>
    <t>AAAI-14</t>
  </si>
  <si>
    <t>AAAI-15</t>
  </si>
  <si>
    <t>AAAI-16</t>
  </si>
  <si>
    <t>AAAI-17</t>
  </si>
  <si>
    <t>BCPL-02</t>
  </si>
  <si>
    <t>BCPL-03</t>
  </si>
  <si>
    <t>BCPL-04</t>
  </si>
  <si>
    <t>BCPL-05</t>
  </si>
  <si>
    <t>BCPL-06</t>
  </si>
  <si>
    <t>BCPL-07</t>
  </si>
  <si>
    <t>BCPL-08</t>
  </si>
  <si>
    <t>BCPL-09</t>
  </si>
  <si>
    <t>BCPL-10</t>
  </si>
  <si>
    <t>BCPL-11</t>
  </si>
  <si>
    <t>BCPL-12</t>
  </si>
  <si>
    <t>CHNG-01</t>
  </si>
  <si>
    <t>CHNG-02</t>
  </si>
  <si>
    <t>CHNG-03</t>
  </si>
  <si>
    <t>CHNG-04</t>
  </si>
  <si>
    <t>CHNG-05</t>
  </si>
  <si>
    <t>CHNG-06</t>
  </si>
  <si>
    <t>CHNG-07</t>
  </si>
  <si>
    <t>CHNG-08</t>
  </si>
  <si>
    <t>CHNG-09</t>
  </si>
  <si>
    <t>CHNG-10</t>
  </si>
  <si>
    <t>CHNG-11</t>
  </si>
  <si>
    <t>CHNG-12</t>
  </si>
  <si>
    <t>CHNG-13</t>
  </si>
  <si>
    <t>CHNG-14</t>
  </si>
  <si>
    <t>CHNG-15</t>
  </si>
  <si>
    <t>DATA-01</t>
  </si>
  <si>
    <t>DATA-02</t>
  </si>
  <si>
    <t>DATA-03</t>
  </si>
  <si>
    <t>DATA-04</t>
  </si>
  <si>
    <t>DATA-05</t>
  </si>
  <si>
    <t>DATA-06</t>
  </si>
  <si>
    <t>DATA-07</t>
  </si>
  <si>
    <t>DATA-08</t>
  </si>
  <si>
    <t>DATA-09</t>
  </si>
  <si>
    <t>DATA-10</t>
  </si>
  <si>
    <t>DATA-11</t>
  </si>
  <si>
    <t>DATA-12</t>
  </si>
  <si>
    <t>DATA-13</t>
  </si>
  <si>
    <t>DATA-14</t>
  </si>
  <si>
    <t>DATA-15</t>
  </si>
  <si>
    <t>DATA-16</t>
  </si>
  <si>
    <t>DATA-17</t>
  </si>
  <si>
    <t>DATA-18</t>
  </si>
  <si>
    <t>DATA-20</t>
  </si>
  <si>
    <t>DATA-21</t>
  </si>
  <si>
    <t>DATA-22</t>
  </si>
  <si>
    <t>DATA-23</t>
  </si>
  <si>
    <t>DATA-24</t>
  </si>
  <si>
    <t>DATA-25</t>
  </si>
  <si>
    <t>DATA-26</t>
  </si>
  <si>
    <t>DATA-27</t>
  </si>
  <si>
    <t>DATA-28</t>
  </si>
  <si>
    <t>DBAS-01</t>
  </si>
  <si>
    <t>DBAS-02</t>
  </si>
  <si>
    <t>DCTR-01</t>
  </si>
  <si>
    <t>DCTR-02</t>
  </si>
  <si>
    <t>DCTR-03</t>
  </si>
  <si>
    <t>DCTR-04</t>
  </si>
  <si>
    <t>DCTR-07</t>
  </si>
  <si>
    <t>DCTR-08</t>
  </si>
  <si>
    <t>DCTR-09</t>
  </si>
  <si>
    <t>DCTR-10</t>
  </si>
  <si>
    <t>DCTR-11</t>
  </si>
  <si>
    <t>DCTR-12</t>
  </si>
  <si>
    <t>DCTR-13</t>
  </si>
  <si>
    <t>DCTR-14</t>
  </si>
  <si>
    <t>DCTR-15</t>
  </si>
  <si>
    <t>DCTR-17</t>
  </si>
  <si>
    <t>DCTR-18</t>
  </si>
  <si>
    <t>DCTR-19</t>
  </si>
  <si>
    <t>DRPL-01</t>
  </si>
  <si>
    <t>DRPL-02</t>
  </si>
  <si>
    <t>DRPL-03</t>
  </si>
  <si>
    <t>DRPL-04</t>
  </si>
  <si>
    <t>DRPL-05</t>
  </si>
  <si>
    <t>DRPL-07</t>
  </si>
  <si>
    <t>DRPL-08</t>
  </si>
  <si>
    <t>DRPL-09</t>
  </si>
  <si>
    <t>DRPL-10</t>
  </si>
  <si>
    <t>DRPL-12</t>
  </si>
  <si>
    <t>DRPL-13</t>
  </si>
  <si>
    <t>DRPL-14</t>
  </si>
  <si>
    <t>FIDP-01</t>
  </si>
  <si>
    <t>FIDP-02</t>
  </si>
  <si>
    <t>FIDP-03</t>
  </si>
  <si>
    <t>FIDP-04</t>
  </si>
  <si>
    <t>FIDP-05</t>
  </si>
  <si>
    <t>FIDP-06</t>
  </si>
  <si>
    <t>FIDP-07</t>
  </si>
  <si>
    <t>FIDP-08</t>
  </si>
  <si>
    <t>FIDP-09</t>
  </si>
  <si>
    <t>FIDP-10</t>
  </si>
  <si>
    <t>FIDP-11</t>
  </si>
  <si>
    <t>FIDP-12</t>
  </si>
  <si>
    <t>MAPP-01</t>
  </si>
  <si>
    <t>MAPP-02</t>
  </si>
  <si>
    <t>MAPP-03</t>
  </si>
  <si>
    <t>MAPP-04</t>
  </si>
  <si>
    <t>MAPP-05</t>
  </si>
  <si>
    <t>MAPP-06</t>
  </si>
  <si>
    <t>MAPP-07</t>
  </si>
  <si>
    <t>MAPP-08</t>
  </si>
  <si>
    <t>MAPP-09</t>
  </si>
  <si>
    <t>MAPP-10</t>
  </si>
  <si>
    <t>PHYS-01</t>
  </si>
  <si>
    <t>PHYS-02</t>
  </si>
  <si>
    <t>PHYS-03</t>
  </si>
  <si>
    <t>PHYS-04</t>
  </si>
  <si>
    <t>PHYS-05</t>
  </si>
  <si>
    <t>PPPR-01</t>
  </si>
  <si>
    <t>PPPR-02</t>
  </si>
  <si>
    <t>PPPR-03</t>
  </si>
  <si>
    <t>PPPR-04</t>
  </si>
  <si>
    <t>PPPR-05</t>
  </si>
  <si>
    <t>PPPR-06</t>
  </si>
  <si>
    <t>PPPR-07</t>
  </si>
  <si>
    <t>PPPR-08</t>
  </si>
  <si>
    <t>PPPR-09</t>
  </si>
  <si>
    <t>PPPR-10</t>
  </si>
  <si>
    <t>PPPR-11</t>
  </si>
  <si>
    <t>PPPR-12</t>
  </si>
  <si>
    <t>PPPR-13</t>
  </si>
  <si>
    <t>PPPR-14</t>
  </si>
  <si>
    <t>PPPR-15</t>
  </si>
  <si>
    <t>PPPR-16</t>
  </si>
  <si>
    <t>PPPR-17</t>
  </si>
  <si>
    <t>PPPR-18</t>
  </si>
  <si>
    <t>PPPR-19</t>
  </si>
  <si>
    <t>PPPR-20</t>
  </si>
  <si>
    <t>PROD-01</t>
  </si>
  <si>
    <t>PROD-02</t>
  </si>
  <si>
    <t>QLAS-01</t>
  </si>
  <si>
    <t>QLAS-02</t>
  </si>
  <si>
    <t>QLAS-03</t>
  </si>
  <si>
    <t>QLAS-04</t>
  </si>
  <si>
    <t>QLAS-05</t>
  </si>
  <si>
    <t>SYST-01</t>
  </si>
  <si>
    <t>SYST-02</t>
  </si>
  <si>
    <t>SYST-03</t>
  </si>
  <si>
    <t>SYST-04</t>
  </si>
  <si>
    <t>VULN-01</t>
  </si>
  <si>
    <t>VULN-02</t>
  </si>
  <si>
    <t>VULN-03</t>
  </si>
  <si>
    <t>VULN-04</t>
  </si>
  <si>
    <t>VULN-05</t>
  </si>
  <si>
    <t>VULN-06</t>
  </si>
  <si>
    <t>VULN-07</t>
  </si>
  <si>
    <t>VULN-08</t>
  </si>
  <si>
    <t>VULN-09</t>
  </si>
  <si>
    <t>HIPA-01</t>
  </si>
  <si>
    <t>HIPA-02</t>
  </si>
  <si>
    <t>HIPA-03</t>
  </si>
  <si>
    <t>HIPA-04</t>
  </si>
  <si>
    <t>HIPA-05</t>
  </si>
  <si>
    <t>HIPA-06</t>
  </si>
  <si>
    <t>HIPA-07</t>
  </si>
  <si>
    <t>HIPA-08</t>
  </si>
  <si>
    <t>HIPA-09</t>
  </si>
  <si>
    <t>HIPA-10</t>
  </si>
  <si>
    <t>HIPA-11</t>
  </si>
  <si>
    <t>HIPA-12</t>
  </si>
  <si>
    <t>HIPA-13</t>
  </si>
  <si>
    <t>HIPA-14</t>
  </si>
  <si>
    <t>HIPA-15</t>
  </si>
  <si>
    <t>HIPA-16</t>
  </si>
  <si>
    <t>HIPA-17</t>
  </si>
  <si>
    <t>HIPA-18</t>
  </si>
  <si>
    <t>HIPA-19</t>
  </si>
  <si>
    <t>HIPA-20</t>
  </si>
  <si>
    <t>HIPA-21</t>
  </si>
  <si>
    <t>HIPA-22</t>
  </si>
  <si>
    <t>HIPA-23</t>
  </si>
  <si>
    <t>HIPA-24</t>
  </si>
  <si>
    <t>HIPA-25</t>
  </si>
  <si>
    <t>HIPA-26</t>
  </si>
  <si>
    <t>HIPA-27</t>
  </si>
  <si>
    <t>HIPA-28</t>
  </si>
  <si>
    <t>HIPA-29</t>
  </si>
  <si>
    <t>HIPA-30</t>
  </si>
  <si>
    <t>HIPA-31</t>
  </si>
  <si>
    <t>HIPA-32</t>
  </si>
  <si>
    <t>PCID-01</t>
  </si>
  <si>
    <t>PCID-02</t>
  </si>
  <si>
    <t>PCID-03</t>
  </si>
  <si>
    <t>PCID-04</t>
  </si>
  <si>
    <t>PCID-05</t>
  </si>
  <si>
    <t>PCID-06</t>
  </si>
  <si>
    <t>PCID-07</t>
  </si>
  <si>
    <t>PCID-08</t>
  </si>
  <si>
    <t>PCID-09</t>
  </si>
  <si>
    <t>PCID-10</t>
  </si>
  <si>
    <t>PCID-11</t>
  </si>
  <si>
    <t>PCID-12</t>
  </si>
  <si>
    <t>DATE-01</t>
  </si>
  <si>
    <t>THRD-04</t>
  </si>
  <si>
    <t>COMP-07</t>
  </si>
  <si>
    <t>GNRL-01</t>
  </si>
  <si>
    <t>GNRL-02</t>
  </si>
  <si>
    <t>GNRL-03</t>
  </si>
  <si>
    <t>GNRL-04</t>
  </si>
  <si>
    <t>Describe or provide references to your third party management strategy or provide additional information that may help analysts better understand your environment and how it relates to third-party solutions.</t>
  </si>
  <si>
    <t xml:space="preserve">Describe or provide a reference to additional software/products necessary to implement a functional system on either the backend or user-interface side of the system. </t>
  </si>
  <si>
    <t xml:space="preserve">Describe or provide a reference to the overall system and/or application architecture(s), including appropriate diagrams. Include a full description of the data communications architecture for all components of the system. </t>
  </si>
  <si>
    <t xml:space="preserve">Describe or provide a reference to all web-enabled features and functionality of the system (i.e. accessed via a web-based interface). </t>
  </si>
  <si>
    <t>Describe or provide a reference to the facilities available in the system to provide separation of duties between security administration and system administration functions.</t>
  </si>
  <si>
    <t>Describe or provide a reference to the retention period for those logs, how logs are protected, and whether they are accessible to the customer (and if so, how).</t>
  </si>
  <si>
    <t xml:space="preserve">Describe or provide a reference to the backup processes for the servers on which the service and/or data resides. </t>
  </si>
  <si>
    <t>Describe or provide a reference to the tool(s) used to scan for vulnerabilities in your applications and systems.</t>
  </si>
  <si>
    <t>Describe or provide a reference to how you monitor for and protect against common web application security vulnerabilities (e.g. SQL injection, XSS, XSRF, etc.).</t>
  </si>
  <si>
    <t>Describe or provide a reference to your solution support strategy in relation to maintaining software currency. (i.e. how many concurrent versions are you willing to run and support?)</t>
  </si>
  <si>
    <t>Do you employ or allow any cryptographic modules that do not conform to the Federal Information Processing Standards (FIPS PUB 140-2)?</t>
  </si>
  <si>
    <t>Is the service hosted in a high availability environment?</t>
  </si>
  <si>
    <t>Has the consultant received training on [sensitive, HIPAA, PCI, etc.] data handling?</t>
  </si>
  <si>
    <t>Does your organization have a data privacy policy?</t>
  </si>
  <si>
    <t>Will any data be transferred to the consultant's possession?</t>
  </si>
  <si>
    <t>Is sensitive data encrypted in storage (e.g. disk encryption, at-rest)?</t>
  </si>
  <si>
    <t>Do you carry cyber-risk insurance to protect against unforeseen service outages, data that is lost or stolen, and security incidents?</t>
  </si>
  <si>
    <t>Do you perform background screenings or multi-state background checks on all employees prior to their first day of work?</t>
  </si>
  <si>
    <t>Have you entered into a BAA with all subcontractors who may have access to protected health information (PHI)?</t>
  </si>
  <si>
    <t>SharedAssessmentsConfirmation</t>
  </si>
  <si>
    <t>Yes; OK to Share</t>
  </si>
  <si>
    <t>No; Sharing Disallowed</t>
  </si>
  <si>
    <t>SharedAssessmentListingConfirmation</t>
  </si>
  <si>
    <t>Yes; OK to List</t>
  </si>
  <si>
    <t>No; Listing Disallowed</t>
  </si>
  <si>
    <t>UptimeTiers</t>
  </si>
  <si>
    <t>Tier I</t>
  </si>
  <si>
    <t>Tier II</t>
  </si>
  <si>
    <t>Tier III</t>
  </si>
  <si>
    <t>Tier IV</t>
  </si>
  <si>
    <t>Describe or provide references explaining how tertiary services are redundant (i.e. DNS, ISP, etc…).</t>
  </si>
  <si>
    <t>Are databases used in the system segregated from front-end systems? (e.g. web and application servers)</t>
  </si>
  <si>
    <t>Describe or provide a reference that details how administrator access is handled (e.g. provisioning, principle of least privilege, deprovisioning, etc.)</t>
  </si>
  <si>
    <t>Indicate all procedures that are implemented in your CMP. a.) An impact analysis of the upgrade is performed.  b.) The change is appropriately authorized. c.) Changes are made first in a test environment. d.) The ability to implement the upgrades/changes in the production environment is limited to appropriate IT personnel.</t>
  </si>
  <si>
    <t>Does the hosting provider have a SOC 2 Type 2 report available?</t>
  </si>
  <si>
    <t>Describe or provide a reference to how your disaster recovery plan is tested? (i.e. scope of DR tests, end-to-end testing, etc.)</t>
  </si>
  <si>
    <t>State and describe who has the authority to change firewall rules?</t>
  </si>
  <si>
    <t>Do you have a documented policy for firewall change requests?</t>
  </si>
  <si>
    <t>Describe or provide a reference to the application's architecture and functionality.</t>
  </si>
  <si>
    <t>Does your application support varying levels of access to administrative tasks defined individually per user?</t>
  </si>
  <si>
    <t>Provide a brief description for why each of these third parties will have access to institution data.</t>
  </si>
  <si>
    <t>Have you or any third party you contract with that may have access or allow access to the institution's data experienced a breach?</t>
  </si>
  <si>
    <t>Can you enforce password/passphrase complexity requirements [provided by the institution]?</t>
  </si>
  <si>
    <t>Will any external authentication or authorization system be utilized by an application with access to the institution's data?</t>
  </si>
  <si>
    <t>Will any external authentication or authorization system be utilized by a system with access to institution data?</t>
  </si>
  <si>
    <t>List all locations (i.e. city + datacenter name) where the institution's data will be stored?</t>
  </si>
  <si>
    <t>At the completion of this contract, will data be returned to the institution?</t>
  </si>
  <si>
    <t>Can the institution extract a full backup of data?</t>
  </si>
  <si>
    <t>Is any institution data visible in system administration modules/tools?</t>
  </si>
  <si>
    <t xml:space="preserve">Is redundant power available for all datacenters where institution data will reside? </t>
  </si>
  <si>
    <t>Describe or provide a reference to the availability of cooling and fire suppression systems in all datacenters where institution data will reside.</t>
  </si>
  <si>
    <t>Can you provide an evaluation site to the institution for testing?</t>
  </si>
  <si>
    <t>Have you supplied products and/or services to the Institution (or its Campuses) in the last five years?</t>
  </si>
  <si>
    <t>Will you allow the institution to perform its own security testing of your systems and/or application provided that testing is performed at a mutually agreed upon time and date?</t>
  </si>
  <si>
    <t>If the application is institution-hosted, can all service level and administrative account passwords be changed by the institution?</t>
  </si>
  <si>
    <r>
      <t xml:space="preserve">The Institution conducts Third Party Security Assessments on a variety of third parties. As such, not all assessment questions are relevant to each party. To alleviate complexity, a "qualifier" strategy is implemented and allows for various parties to utilize this common documentation instrument. </t>
    </r>
    <r>
      <rPr>
        <b/>
        <sz val="12"/>
        <color theme="1"/>
        <rFont val="Verdana"/>
        <family val="2"/>
      </rPr>
      <t>Responses to the following questions will determine the need to answer additional questions below</t>
    </r>
    <r>
      <rPr>
        <sz val="12"/>
        <color theme="1"/>
        <rFont val="Verdana"/>
        <family val="2"/>
      </rPr>
      <t xml:space="preserve">. </t>
    </r>
  </si>
  <si>
    <t>Will the consultant require access to Institution's network resources?</t>
  </si>
  <si>
    <t>Will the consultant require access to hardware in the Institution's data centers?</t>
  </si>
  <si>
    <t>Will the consultant require an account within the Institution's domain (@*.edu)?</t>
  </si>
  <si>
    <t>Will the consultant need remote access to the Institution's network or systems?</t>
  </si>
  <si>
    <t>APPL-03</t>
  </si>
  <si>
    <t>APPL-15</t>
  </si>
  <si>
    <t>Are audit logs available that include AT LEAST all of the following; login, logout, actions performed, and source IP address?</t>
  </si>
  <si>
    <t>Describe or provide a reference to your Business Continuity Plan (BCP).</t>
  </si>
  <si>
    <t xml:space="preserve">Are all components of the BCP reviewed at least annually and updated as needed to reflect change? </t>
  </si>
  <si>
    <t>Will Institution's data be stored on any devices (database servers, file servers, SAN, NAS, …) configured with non-RFC 1918/4193 (i.e. publicly routable) IP addresses?</t>
  </si>
  <si>
    <t>Are data backups encrypted?</t>
  </si>
  <si>
    <t>Are physical backups taken off site? (i.e. physically moved off site)</t>
  </si>
  <si>
    <t>Does your company own the physical data center where the Institution's data will reside?</t>
  </si>
  <si>
    <t>Are the data centers staffed 24 hours a day, seven days a week (i.e 24x7x365)?</t>
  </si>
  <si>
    <t xml:space="preserve">State how many Internet Service Providers (ISPs) provide connectivity to each datacenter where the institution's data will reside. </t>
  </si>
  <si>
    <t>Does every datacenter where the Institution's data will reside have multiple telephone company or network provider entrances to the facility?</t>
  </si>
  <si>
    <t>Describe or provide a reference to your Disaster Recovery Plan (DRP).</t>
  </si>
  <si>
    <t>Is an owner assigned who is responsible for the maintenance and review of the DRP?</t>
  </si>
  <si>
    <t xml:space="preserve">Are all components of the DRP reviewed at least annually and updated as needed to reflect change? </t>
  </si>
  <si>
    <t>Will any of these systems be implemented on systems hosting the Institution's data?</t>
  </si>
  <si>
    <t>MAPP-11</t>
  </si>
  <si>
    <t>Are employees allowed to take home Institution's data in any form?</t>
  </si>
  <si>
    <t>Will you comply with the Institution's IT policies with regards to user privacy and data protection?</t>
  </si>
  <si>
    <t>Do you have an implemented system configuration management process? (e.g. secure "gold" images, etc.)</t>
  </si>
  <si>
    <t>Do you currently use encryption in your database(s)?</t>
  </si>
  <si>
    <t>What operating system(s) is/are leveraged by the system(s)/application(s) that will have access to institution's data?</t>
  </si>
  <si>
    <t>HIPAA</t>
  </si>
  <si>
    <t>NIST SP 800-53r4</t>
  </si>
  <si>
    <t>NIST SP 800-171r1</t>
  </si>
  <si>
    <t>NIST Cybersecurity Framework</t>
  </si>
  <si>
    <t>Does the vended product host/support a mobile application? (e.g. app)</t>
  </si>
  <si>
    <t>CSC 13</t>
  </si>
  <si>
    <t>CSC 18</t>
  </si>
  <si>
    <t>CSC 10</t>
  </si>
  <si>
    <t>CSC 14</t>
  </si>
  <si>
    <t>CSC16</t>
  </si>
  <si>
    <t>CSC 12</t>
  </si>
  <si>
    <t>CSC 2</t>
  </si>
  <si>
    <t>CSC 7</t>
  </si>
  <si>
    <t>CSC 5</t>
  </si>
  <si>
    <t>CSC 16</t>
  </si>
  <si>
    <t>CSC 2, CSC 3</t>
  </si>
  <si>
    <t>CSC 6</t>
  </si>
  <si>
    <t>CSC 1</t>
  </si>
  <si>
    <t>CAC 13</t>
  </si>
  <si>
    <t>CSC 13, CSC 14</t>
  </si>
  <si>
    <t>CSC 3</t>
  </si>
  <si>
    <t>CSC 9</t>
  </si>
  <si>
    <t>CSC 3, CSC 14</t>
  </si>
  <si>
    <t>CSC 10, CSC 12</t>
  </si>
  <si>
    <t>CSC 19</t>
  </si>
  <si>
    <t>CSC 13, CSC 18</t>
  </si>
  <si>
    <t>CSC 4</t>
  </si>
  <si>
    <t>CSC 17</t>
  </si>
  <si>
    <t>CSC 4, CSC 17</t>
  </si>
  <si>
    <t>CSC 20</t>
  </si>
  <si>
    <t>CSC 7, CSC 18</t>
  </si>
  <si>
    <t>CSC 16, 5</t>
  </si>
  <si>
    <t>CSC 6, CSC 16</t>
  </si>
  <si>
    <t>CSC 1, CSC 2</t>
  </si>
  <si>
    <t>CSC 12, CSC 13</t>
  </si>
  <si>
    <t>§164.308(a)(1)(i)</t>
  </si>
  <si>
    <t>§164.308(a)(1)(ii)(B)</t>
  </si>
  <si>
    <t>§164.308(a)(5)(i)</t>
  </si>
  <si>
    <t>§164.316(b)(2)(iii)</t>
  </si>
  <si>
    <t>§164.308(a)(2)</t>
  </si>
  <si>
    <t>§164.308(a)(6)(i)</t>
  </si>
  <si>
    <t>§164.308(a)(5)(ii)(D)</t>
  </si>
  <si>
    <t>§ 164.308(a)(1)(ii)(D)</t>
  </si>
  <si>
    <t>§164.312(b)</t>
  </si>
  <si>
    <t>§164.312(a)(2)(ii)</t>
  </si>
  <si>
    <t>§164.308(a)(7)(i)</t>
  </si>
  <si>
    <t>§164.308(b)(2)</t>
  </si>
  <si>
    <t>§164.308(a)(1)(i), §164.308(a)(1)(ii)(A)</t>
  </si>
  <si>
    <t>§164.308(a)(4), §164.312(a)(2)(ii),  
§164.312(a)(2)(iii)</t>
  </si>
  <si>
    <t>§164.308(a)(4),
§164.312(a)(2)(ii), §164.312(a)(2)(iii)</t>
  </si>
  <si>
    <t>§164.308(b)(1),
§164.308(b)(3), §164.314(a)(1)(i)</t>
  </si>
  <si>
    <t>Discovery</t>
  </si>
  <si>
    <t>18.1.1</t>
  </si>
  <si>
    <t>17.1.2</t>
  </si>
  <si>
    <t>15.2.1</t>
  </si>
  <si>
    <t>18.1.4</t>
  </si>
  <si>
    <t>15.2.2</t>
  </si>
  <si>
    <t>14.2.1</t>
  </si>
  <si>
    <t>15.1.3</t>
  </si>
  <si>
    <t>9.1.2</t>
  </si>
  <si>
    <t>9.2.6</t>
  </si>
  <si>
    <t>11.2.6</t>
  </si>
  <si>
    <t>9.2.2</t>
  </si>
  <si>
    <t>9.1.1</t>
  </si>
  <si>
    <t>12.5.1</t>
  </si>
  <si>
    <t>12.1.1</t>
  </si>
  <si>
    <t>12.1.4</t>
  </si>
  <si>
    <t>14.2.5</t>
  </si>
  <si>
    <t>9.2.3, 12.1.4</t>
  </si>
  <si>
    <t>9.4.3</t>
  </si>
  <si>
    <t>12.4</t>
  </si>
  <si>
    <t>9.2.3, 9.3.1, 9.4.3</t>
  </si>
  <si>
    <t>9.1.1, 9.2.3, 9.3.1, 9.4.3</t>
  </si>
  <si>
    <t>9</t>
  </si>
  <si>
    <t>13</t>
  </si>
  <si>
    <t>17.1.1</t>
  </si>
  <si>
    <t>17.1.3</t>
  </si>
  <si>
    <t>17.2.1</t>
  </si>
  <si>
    <t>17</t>
  </si>
  <si>
    <t>7.2.2, 16.1.1, 17.1.3</t>
  </si>
  <si>
    <t>7.2.2, 17.1.3</t>
  </si>
  <si>
    <t>12.1.2</t>
  </si>
  <si>
    <t>12.6.1</t>
  </si>
  <si>
    <t>8.2.1</t>
  </si>
  <si>
    <t>10.1.1</t>
  </si>
  <si>
    <t>8.2.3, 10.1.1</t>
  </si>
  <si>
    <t>8.1.4</t>
  </si>
  <si>
    <t>12.3.1</t>
  </si>
  <si>
    <t>8.1.2</t>
  </si>
  <si>
    <t>10.1.2</t>
  </si>
  <si>
    <t>8.3.1</t>
  </si>
  <si>
    <t>13.2</t>
  </si>
  <si>
    <t>8.3.1, 18.1.1</t>
  </si>
  <si>
    <t>11.1.1</t>
  </si>
  <si>
    <t>13.1.2</t>
  </si>
  <si>
    <t>11.2.1</t>
  </si>
  <si>
    <t>11.1.4</t>
  </si>
  <si>
    <t>7.1.3</t>
  </si>
  <si>
    <t>16.1.1, 17.1.1</t>
  </si>
  <si>
    <t>13.1.1</t>
  </si>
  <si>
    <t>12.4.1</t>
  </si>
  <si>
    <t>8.2.1; 8.2.3</t>
  </si>
  <si>
    <t>8.2.3</t>
  </si>
  <si>
    <t>9.4.2</t>
  </si>
  <si>
    <t>12.7.1, 18.2.1</t>
  </si>
  <si>
    <t>11.1.2</t>
  </si>
  <si>
    <t>11.1.2, 11.1.3</t>
  </si>
  <si>
    <t>11.1.2,  11.1.3</t>
  </si>
  <si>
    <t>5.1.1</t>
  </si>
  <si>
    <t>14.2.8</t>
  </si>
  <si>
    <t>16.1.5</t>
  </si>
  <si>
    <t>7.1.1</t>
  </si>
  <si>
    <t>7.1.2</t>
  </si>
  <si>
    <t>7.2.2</t>
  </si>
  <si>
    <t>9.2.5</t>
  </si>
  <si>
    <t>12.7.1</t>
  </si>
  <si>
    <t>10.1.1, 18.1.5</t>
  </si>
  <si>
    <t>14.2.1, 14.2.5, 14.2.8</t>
  </si>
  <si>
    <t>6.2.1</t>
  </si>
  <si>
    <t>18.2.1</t>
  </si>
  <si>
    <t>16.1.1</t>
  </si>
  <si>
    <t>9.2.3</t>
  </si>
  <si>
    <t>18.1.1, 7.2.2</t>
  </si>
  <si>
    <t>16.1.2, 16.1.5, 18.1.1</t>
  </si>
  <si>
    <t>§164.308(a)(6)(ii)</t>
  </si>
  <si>
    <t>§164.308(a)(4),
§164.312(a)(1), §164.312(a)(2)(i), 
§164.312(d)</t>
  </si>
  <si>
    <t>§164.308(a)(4), 
§164.312(a)(1), §164.312(a)(2)(i),
§164.312(d)</t>
  </si>
  <si>
    <t>§164.308(a)(4), 
§164.312(a)(1), §164.312(a)(2)(i), 
§164.312(d)</t>
  </si>
  <si>
    <t>§164.308(a)(3)(i), §164.308(b)(1), 
§164.308(b)(3), §164.314(a)(1)(i)</t>
  </si>
  <si>
    <t>§164.308(a)(4), 
§164.312(a)(1)</t>
  </si>
  <si>
    <t>§164.308(a)(4), 
§164.312(d)</t>
  </si>
  <si>
    <t>ID.GV-3</t>
  </si>
  <si>
    <t>ID.AM-6, PR.AT-3</t>
  </si>
  <si>
    <t>PR.IP-9</t>
  </si>
  <si>
    <t>3.8.2</t>
  </si>
  <si>
    <t>3.1.2, 3.1.3</t>
  </si>
  <si>
    <t>3.1.2</t>
  </si>
  <si>
    <t>3.1.1, 3.1.2, 3.1.7</t>
  </si>
  <si>
    <t>3.4.9</t>
  </si>
  <si>
    <t>3.1.12, 3.1.13, 3.1.14, 3.1.14, 3.1.15, 3.1.8, 3.1.20, 3.7.5, 3.8.2, 3.13.7</t>
  </si>
  <si>
    <t>3.1.4</t>
  </si>
  <si>
    <t>3.1.1, 3.1.5, 3.1.6, 3.7.1, 3.7.2</t>
  </si>
  <si>
    <t>3.5.6</t>
  </si>
  <si>
    <t>3.5.7</t>
  </si>
  <si>
    <t>3.5.5, 3.5.8</t>
  </si>
  <si>
    <t>3.5.1</t>
  </si>
  <si>
    <t>3.5.10</t>
  </si>
  <si>
    <t>3.5.2, 3.5.3</t>
  </si>
  <si>
    <t>3.1.1</t>
  </si>
  <si>
    <t>3.1.7, 3.3.1</t>
  </si>
  <si>
    <t>3.1.7, 3.3.2, 3.3.3, 3.3.4, 3.3.5, 3.4.3, 3.7.1, 3.7.6, 3.10.4, 3.10.5</t>
  </si>
  <si>
    <t>3.3.8, 3.3.9</t>
  </si>
  <si>
    <t>3.12.2</t>
  </si>
  <si>
    <t>3.2.1, 3.2.2</t>
  </si>
  <si>
    <t>3.4.3, 3.4.4</t>
  </si>
  <si>
    <t>3.4.3, 3.4.4, 3.4.5</t>
  </si>
  <si>
    <t>3.4.4</t>
  </si>
  <si>
    <t>3.14.4</t>
  </si>
  <si>
    <t>3.1.3, 3.8.1</t>
  </si>
  <si>
    <t>3.1.22</t>
  </si>
  <si>
    <t>3.1.19, 3.8.1</t>
  </si>
  <si>
    <t>3.8.1</t>
  </si>
  <si>
    <t>3.8.9</t>
  </si>
  <si>
    <t>3.13.10</t>
  </si>
  <si>
    <t>3.8.1, 3.8.9</t>
  </si>
  <si>
    <t>3.8.1, 3.8.5, 3.8.9</t>
  </si>
  <si>
    <t>3.7.1, 3.7.2, 3.8.3</t>
  </si>
  <si>
    <t>3.7.3, 3.8.3,</t>
  </si>
  <si>
    <t>3.8.1, 3.8.2</t>
  </si>
  <si>
    <t>3.8.6, 3.13.11</t>
  </si>
  <si>
    <t>3.1.3</t>
  </si>
  <si>
    <t>3.6.2</t>
  </si>
  <si>
    <t>3.6.1, 3.14.6, 3.14.7</t>
  </si>
  <si>
    <t>3.3.1</t>
  </si>
  <si>
    <t>3.1.19</t>
  </si>
  <si>
    <t>3.8.2, 3.10.1, 3.10.2, 3.10.5, 3.10.6, 3.12.1</t>
  </si>
  <si>
    <t>3.10.2</t>
  </si>
  <si>
    <t>3.8.1, 3.8.5, 3.8.7</t>
  </si>
  <si>
    <t>3.7.3, 3.8.1, 3.8.5, 3.8.7, 3.10.3</t>
  </si>
  <si>
    <t>3.9.1, 3.9.2</t>
  </si>
  <si>
    <t>3.13.2</t>
  </si>
  <si>
    <t>3.6.1, 3.12.2</t>
  </si>
  <si>
    <t>3.6.2,</t>
  </si>
  <si>
    <t>3.9.1</t>
  </si>
  <si>
    <t>3.2.1</t>
  </si>
  <si>
    <t>3.2.1, 3.2.2, 3.2.3</t>
  </si>
  <si>
    <t>3.1.7</t>
  </si>
  <si>
    <t>3.4.1, 3.4.2, 3.4.3</t>
  </si>
  <si>
    <t>3.13.13</t>
  </si>
  <si>
    <t>3.1.18, 3.7.1, 3.13.13</t>
  </si>
  <si>
    <t>3.11.1, 3.11.2, 3.11.3</t>
  </si>
  <si>
    <t>3.11.1, 3.11.2, 3.11.3, 3.14.2</t>
  </si>
  <si>
    <t>3.2.2</t>
  </si>
  <si>
    <t>3.6.1, 3.14.1</t>
  </si>
  <si>
    <t>3.6.2, 3.12.2</t>
  </si>
  <si>
    <t>3.5.9</t>
  </si>
  <si>
    <t>3.1.8</t>
  </si>
  <si>
    <t>3.1.10, 3.1.11</t>
  </si>
  <si>
    <t>3.1.2, 3.1.5</t>
  </si>
  <si>
    <t>3.3.2</t>
  </si>
  <si>
    <t>3.6.3, 3.12.2</t>
  </si>
  <si>
    <t>ID.AM-5</t>
  </si>
  <si>
    <t>PR.AC-4</t>
  </si>
  <si>
    <t>PR.AC-4, PR.PT-3</t>
  </si>
  <si>
    <t>PR.AC-3, PR.MA-2</t>
  </si>
  <si>
    <t>PR.PT-3</t>
  </si>
  <si>
    <t>ID.AM-2</t>
  </si>
  <si>
    <t>ID.AM-1, ID.AM-2, ID.AM-4</t>
  </si>
  <si>
    <t>PR.DS-6</t>
  </si>
  <si>
    <t>PR.AC-1</t>
  </si>
  <si>
    <t>PR.AC-1, PR.AC-4</t>
  </si>
  <si>
    <t>PR.PT-1</t>
  </si>
  <si>
    <t>PR.IP-3</t>
  </si>
  <si>
    <t>PR.IP-3, PR.DS-7</t>
  </si>
  <si>
    <t>ID.AM-3</t>
  </si>
  <si>
    <t>PR.AC-2, PR.IP-5</t>
  </si>
  <si>
    <t>PR.DS-2</t>
  </si>
  <si>
    <t>PR.DS-1</t>
  </si>
  <si>
    <t>PR.IP-4</t>
  </si>
  <si>
    <t>PR.DS-1, PR.IP-4</t>
  </si>
  <si>
    <t>PR.DS-3</t>
  </si>
  <si>
    <t>PR.DS-3, ID.GV-3</t>
  </si>
  <si>
    <t>PR.DS-1, PR.DS-2</t>
  </si>
  <si>
    <t>PR.AC-2</t>
  </si>
  <si>
    <t>PR.AC-5</t>
  </si>
  <si>
    <t>PR.DS-4</t>
  </si>
  <si>
    <t>PR.DS-5</t>
  </si>
  <si>
    <t>DE.CM-1</t>
  </si>
  <si>
    <t>DE.CM-1, DE.CM-2, DE.CM-7</t>
  </si>
  <si>
    <t>DE.AE-1, DE.CM-1, PR.PT-4</t>
  </si>
  <si>
    <t>DE.CM-7</t>
  </si>
  <si>
    <t>DE.CM-7, PR.DS-2</t>
  </si>
  <si>
    <t>DE.CM-7, PR.DS-1</t>
  </si>
  <si>
    <t>DE.CM-7, DE.CM-8, ID.RA-1</t>
  </si>
  <si>
    <t>PR.AC-2, PR.AT-5, PR.IP-5, DE.CM-2</t>
  </si>
  <si>
    <t>PR.AC-2, PR.AC-4, PR.DS-1, PR.DS-3, PR.DS-5</t>
  </si>
  <si>
    <t>DE.CM-2</t>
  </si>
  <si>
    <t>ID.GV-2</t>
  </si>
  <si>
    <t>PR.IP-12</t>
  </si>
  <si>
    <t>DE.CM-8, RS.MI-3</t>
  </si>
  <si>
    <t>PR.DS-7</t>
  </si>
  <si>
    <t>PR.IP-2</t>
  </si>
  <si>
    <t>PR.IP-11</t>
  </si>
  <si>
    <t>PR.AT-1</t>
  </si>
  <si>
    <t>PR.PT-4</t>
  </si>
  <si>
    <t>PR.IP-1</t>
  </si>
  <si>
    <t>PR.IP-1, PR.IP-2</t>
  </si>
  <si>
    <t>DE.CM-8</t>
  </si>
  <si>
    <t>ID.RA-1, DE.CM-8, PR.IP-12</t>
  </si>
  <si>
    <t>SA-9</t>
  </si>
  <si>
    <t>PE-2, PE-3, PE-5, PE-11, PE-13, PE-14, SA-9</t>
  </si>
  <si>
    <t xml:space="preserve">SA-3, SA-15, SC-2, PM-2, PM-10, SI-5,PM-3 </t>
  </si>
  <si>
    <t>MP-2, RA-3</t>
  </si>
  <si>
    <t>PS-3</t>
  </si>
  <si>
    <t>PS-5</t>
  </si>
  <si>
    <t>AC-4</t>
  </si>
  <si>
    <t>MP-2</t>
  </si>
  <si>
    <t>AC-2, AC-3, AC-6</t>
  </si>
  <si>
    <t>CM-11</t>
  </si>
  <si>
    <t>AC-17; NIST SP 800-46</t>
  </si>
  <si>
    <t>AC-3, CM-7; NIST SP 800-46</t>
  </si>
  <si>
    <t>CA-9, SC-4</t>
  </si>
  <si>
    <t>AC-5</t>
  </si>
  <si>
    <t>AC-2, AC-3, AC-6, MA-2, MA-3</t>
  </si>
  <si>
    <t>IA-4</t>
  </si>
  <si>
    <t>IA-5(1)</t>
  </si>
  <si>
    <t>IA-2, IA-5</t>
  </si>
  <si>
    <t>IA-5</t>
  </si>
  <si>
    <t>AC-6(1,3,9), AU-2, AU-2(3), AU-3, AU-7, AU-9(4), AU-12, NIST 800-92</t>
  </si>
  <si>
    <t>AU-2(3), AU-6, AU-12, AC-6(9), CM-3, MA-2, MA-5, PE-3</t>
  </si>
  <si>
    <t>AU-9</t>
  </si>
  <si>
    <t>AU-7, AU-9, IR-4, AC-5, CP-4, CP-10; NIST SP 800-34</t>
  </si>
  <si>
    <t>AC-5, CP-4, CP-10; NIST SP 800-34</t>
  </si>
  <si>
    <t>AT-3, AC-5, CP-4, CP-10; NIST SP 800-34</t>
  </si>
  <si>
    <t>CM-3, CM-4, CM-5</t>
  </si>
  <si>
    <t>AC-4, MP-2, MP-4</t>
  </si>
  <si>
    <t>AC-22</t>
  </si>
  <si>
    <t>MP-2, AC-19(5)</t>
  </si>
  <si>
    <t>PE-2, PE-3, PE-5, MP-5</t>
  </si>
  <si>
    <t>CP-9</t>
  </si>
  <si>
    <t>CP-9 MP-6, NIST SP 800-60, NIST SP 800-88, AC-2, AC-6, IA-4, PM-2, PM-10, SI-5, MA-2, MA-3, MP-6</t>
  </si>
  <si>
    <t>AC-2, AC-6, IA-4, PM-2, PM-10, SI-5, MA-2</t>
  </si>
  <si>
    <t>SI-12, AC-2, AC-6, IA-4, PM-2, PM-10, SI-5, MA-2</t>
  </si>
  <si>
    <t>AC-2, AC-6, IA-4, PM-2, PM-10, SI-5</t>
  </si>
  <si>
    <t>SC-28, SC-13, FIPS PUB 140-2</t>
  </si>
  <si>
    <t>CP-9, MP-5</t>
  </si>
  <si>
    <t>PE-2, PE-3, PE-5, PE-11, PE-13, PE-14</t>
  </si>
  <si>
    <t>IR-2, IR-4, IR-5</t>
  </si>
  <si>
    <t>IR-2, IR-4, IR-9</t>
  </si>
  <si>
    <t>IR-2, IR-4, IR-10</t>
  </si>
  <si>
    <t>AU-2</t>
  </si>
  <si>
    <t>AC-19(5)</t>
  </si>
  <si>
    <t>MP-4, PE-2, PE-5, PE-6, PE-17</t>
  </si>
  <si>
    <t>MP-2, MP-5, MP-7</t>
  </si>
  <si>
    <t>PE-6</t>
  </si>
  <si>
    <t>PM-2, PM-10, SI-5, CA-5, PM-1</t>
  </si>
  <si>
    <t>CA-5, PM-1</t>
  </si>
  <si>
    <t>CM-3, SA-15, SA-3, SA-8, SC-2, CA-5, PM-1</t>
  </si>
  <si>
    <t>CA-5, PM-1, IR-4, IR-5, IR-7, IR-8</t>
  </si>
  <si>
    <t>CA-5, PM-1, IR-4, IR-5, IR-6, IR-7, IR-8</t>
  </si>
  <si>
    <t>CA-2, SA-15, CA-5, PM-1, IR-4, IR-5, IR-6, R-7, IR-8</t>
  </si>
  <si>
    <t>CA-5, PM-1, PS-3</t>
  </si>
  <si>
    <t>AT-2, CA-5, PM-1</t>
  </si>
  <si>
    <t>AT-2, AT-3, CA-5, PM-1</t>
  </si>
  <si>
    <t>CA-5, PM-1, PS-4, PS-5, PE-2, PE-3, PE-5, AC-6, RA-3, SA-8, CA-2, NIST SP 800-37; NIST SP 800-39; NIST SP 800-115; NIST SP 800-137</t>
  </si>
  <si>
    <t>CM-2, CM-3, CM-6, CM-8</t>
  </si>
  <si>
    <t>CM-2, CM-6, CM-3, AC-19, MA-2</t>
  </si>
  <si>
    <t>SI-2</t>
  </si>
  <si>
    <t>AT-3</t>
  </si>
  <si>
    <t>IR-2, IR-4, IR-5, IR-7</t>
  </si>
  <si>
    <t>IR-6</t>
  </si>
  <si>
    <t>AC-7</t>
  </si>
  <si>
    <t>AC-11, AC-11(1), AC-12</t>
  </si>
  <si>
    <t>AU-2, AU-6, AU-12</t>
  </si>
  <si>
    <t>AU-3</t>
  </si>
  <si>
    <t>Are you compliant with FISMA standards?</t>
  </si>
  <si>
    <t>Do you have existing higher education customers?</t>
  </si>
  <si>
    <t>Have you had a significant breach in the last 5 years?</t>
  </si>
  <si>
    <t>Do you have a dedicated Information Security staff or office?</t>
  </si>
  <si>
    <t>Use this area to share information about your environment that will assist those who are assessing your company data security program.</t>
  </si>
  <si>
    <t>Do you support role-based access control (RBAC) for end-users?</t>
  </si>
  <si>
    <t>Do you support role-based access control (RBAC) for system administrators?</t>
  </si>
  <si>
    <t>Can employees access customer data remotely?</t>
  </si>
  <si>
    <t>Can you provide overall system and/or application architecture diagrams including a full description of the data communications architecture for all components of the system?</t>
  </si>
  <si>
    <t xml:space="preserve">Do you employ a single-tenant environment? </t>
  </si>
  <si>
    <t>Will the consulting take place on-premises?</t>
  </si>
  <si>
    <r>
      <t xml:space="preserve">Does your </t>
    </r>
    <r>
      <rPr>
        <i/>
        <sz val="11"/>
        <color theme="1"/>
        <rFont val="Verdana"/>
        <family val="2"/>
      </rPr>
      <t xml:space="preserve">application </t>
    </r>
    <r>
      <rPr>
        <sz val="11"/>
        <color theme="1"/>
        <rFont val="Verdana"/>
        <family val="2"/>
      </rPr>
      <t>support integration with other authentication and authorization systems?  List which ones (such as Active Directory, Kerberos and what version) in Additional Info?</t>
    </r>
  </si>
  <si>
    <t>Policies for information security</t>
  </si>
  <si>
    <t>5.1.2</t>
  </si>
  <si>
    <t>Review of the policies for information security</t>
  </si>
  <si>
    <t>6.1.1</t>
  </si>
  <si>
    <t>Information security roles and responsibilities</t>
  </si>
  <si>
    <t>6.1.2</t>
  </si>
  <si>
    <t>Segregation of duties</t>
  </si>
  <si>
    <t>6.1.3</t>
  </si>
  <si>
    <t>Contact with authorities</t>
  </si>
  <si>
    <t>6.1.4</t>
  </si>
  <si>
    <t>Contact with special interest groups</t>
  </si>
  <si>
    <t>6.1.5</t>
  </si>
  <si>
    <t>Information security in project management</t>
  </si>
  <si>
    <t>Mobile device policy</t>
  </si>
  <si>
    <t>6.2.2</t>
  </si>
  <si>
    <t>Teleworking</t>
  </si>
  <si>
    <t>Screening</t>
  </si>
  <si>
    <t>Terms and conditions of employment</t>
  </si>
  <si>
    <t>7.2.1</t>
  </si>
  <si>
    <t>Management responsibilities</t>
  </si>
  <si>
    <t>Information security awareness, education and training</t>
  </si>
  <si>
    <t>7.2.3</t>
  </si>
  <si>
    <t>Disciplinary process</t>
  </si>
  <si>
    <t>7.3.1</t>
  </si>
  <si>
    <t>Termination or change of employment responsibilities</t>
  </si>
  <si>
    <t>8.1.1</t>
  </si>
  <si>
    <t>Inventory of assets</t>
  </si>
  <si>
    <t>Ownership of assets</t>
  </si>
  <si>
    <t>8.1.3</t>
  </si>
  <si>
    <t>Acceptable use of assets</t>
  </si>
  <si>
    <t>Return of assets</t>
  </si>
  <si>
    <t>Classification of information</t>
  </si>
  <si>
    <t>8.2.2</t>
  </si>
  <si>
    <t>Labelling of information</t>
  </si>
  <si>
    <t>Handling of assets</t>
  </si>
  <si>
    <t>Management of removable media</t>
  </si>
  <si>
    <t>8.3.2</t>
  </si>
  <si>
    <t>Disposal of media</t>
  </si>
  <si>
    <t>8.3.3</t>
  </si>
  <si>
    <t>Physical media transfer</t>
  </si>
  <si>
    <t>Access control policy</t>
  </si>
  <si>
    <t>Access to networks and network services</t>
  </si>
  <si>
    <t>9.2.1</t>
  </si>
  <si>
    <t>User registration and de-registration</t>
  </si>
  <si>
    <t>User access provisioning</t>
  </si>
  <si>
    <t>Management of privileged access rights</t>
  </si>
  <si>
    <t>9.2.4</t>
  </si>
  <si>
    <t>Management of secret authentication information of users</t>
  </si>
  <si>
    <t>Review of user access rights</t>
  </si>
  <si>
    <t>Removal or adjustment of access rights</t>
  </si>
  <si>
    <t>9.3.1</t>
  </si>
  <si>
    <t>Use of secret authentication information</t>
  </si>
  <si>
    <t>9.4.1</t>
  </si>
  <si>
    <t>Information access restriction</t>
  </si>
  <si>
    <t>Secure log-on procedures</t>
  </si>
  <si>
    <t>Password management system</t>
  </si>
  <si>
    <t>9.4.4</t>
  </si>
  <si>
    <t>Use of privileged utility programs</t>
  </si>
  <si>
    <t>9.4.5</t>
  </si>
  <si>
    <t>Access control to program source code</t>
  </si>
  <si>
    <t>Policy on the use of cryptographic controls</t>
  </si>
  <si>
    <t>Key management</t>
  </si>
  <si>
    <t>Physical security perimeter</t>
  </si>
  <si>
    <t>Physical entry controls</t>
  </si>
  <si>
    <t>11.1.3</t>
  </si>
  <si>
    <t>Securing offices, rooms and facilities</t>
  </si>
  <si>
    <t>Protecting against external and environmental threats</t>
  </si>
  <si>
    <t>11.1.5</t>
  </si>
  <si>
    <t>Working in secure areas</t>
  </si>
  <si>
    <t>11.1.6</t>
  </si>
  <si>
    <t>Delivery and loading areas</t>
  </si>
  <si>
    <t>Equipment siting and protection</t>
  </si>
  <si>
    <t>11.2.2</t>
  </si>
  <si>
    <t>Supporting utilities</t>
  </si>
  <si>
    <t>11.2.3</t>
  </si>
  <si>
    <t>Cabling security</t>
  </si>
  <si>
    <t>11.2.4</t>
  </si>
  <si>
    <t>Equipment maintenance</t>
  </si>
  <si>
    <t>11.2.5</t>
  </si>
  <si>
    <t>Removal of assets</t>
  </si>
  <si>
    <t>Security of equipment and assets off-premises</t>
  </si>
  <si>
    <t>11.2.7</t>
  </si>
  <si>
    <t>Secure disposal or re-use of equipment</t>
  </si>
  <si>
    <t>11.2.8</t>
  </si>
  <si>
    <t>Unattended user equipment</t>
  </si>
  <si>
    <t>11.2.9</t>
  </si>
  <si>
    <t>Clear desk and clear screen policy</t>
  </si>
  <si>
    <t>Documented operating procedures</t>
  </si>
  <si>
    <t>Change management</t>
  </si>
  <si>
    <t>12.1.3</t>
  </si>
  <si>
    <t>Capacity management</t>
  </si>
  <si>
    <t>Separation of development, testing and operational environments</t>
  </si>
  <si>
    <t>12.2.1</t>
  </si>
  <si>
    <t>Controls against malware</t>
  </si>
  <si>
    <t>Information backup</t>
  </si>
  <si>
    <t>Event logging</t>
  </si>
  <si>
    <t>12.4.2</t>
  </si>
  <si>
    <t>Protection of log information</t>
  </si>
  <si>
    <t>12.4.3</t>
  </si>
  <si>
    <t>Administrator and operator logs</t>
  </si>
  <si>
    <t>12.4.4</t>
  </si>
  <si>
    <t>Clock synchronisation</t>
  </si>
  <si>
    <t>Installation of software on operational systems</t>
  </si>
  <si>
    <t>Management of technical vulnerabilities</t>
  </si>
  <si>
    <t>12.6.2</t>
  </si>
  <si>
    <t>Restrictions on software installation</t>
  </si>
  <si>
    <t>Information systems audit controls</t>
  </si>
  <si>
    <t xml:space="preserve">Network controls </t>
  </si>
  <si>
    <t>Security of network services</t>
  </si>
  <si>
    <t>13.1.3</t>
  </si>
  <si>
    <t>Segregation in networks</t>
  </si>
  <si>
    <t>13.2.1</t>
  </si>
  <si>
    <t>Information transfer policies and procedures</t>
  </si>
  <si>
    <t>13.2.2</t>
  </si>
  <si>
    <t>Agreements on information transfer</t>
  </si>
  <si>
    <t>13.2.3</t>
  </si>
  <si>
    <t>Electronic messaging</t>
  </si>
  <si>
    <t>13.2.4</t>
  </si>
  <si>
    <t>Confidentiality or non-disclosure agreements</t>
  </si>
  <si>
    <t>14.1.1</t>
  </si>
  <si>
    <t>Information Security requirements analysis and specification</t>
  </si>
  <si>
    <t>14.1.2</t>
  </si>
  <si>
    <t>Securing application services on public networks</t>
  </si>
  <si>
    <t>14.1.3</t>
  </si>
  <si>
    <t>Protecting application services transactions</t>
  </si>
  <si>
    <t>Secure development policy</t>
  </si>
  <si>
    <t>14.2.2</t>
  </si>
  <si>
    <t>System change control procedures</t>
  </si>
  <si>
    <t>14.2.3</t>
  </si>
  <si>
    <t>Technical review of applications after operating platform changes</t>
  </si>
  <si>
    <t>14.2.4</t>
  </si>
  <si>
    <t>Restrictions on changes to software packages</t>
  </si>
  <si>
    <t>Secure system engineering principles</t>
  </si>
  <si>
    <t>14.2.6</t>
  </si>
  <si>
    <t>Secure development environment</t>
  </si>
  <si>
    <t>14.2.7</t>
  </si>
  <si>
    <t>Outsourced development</t>
  </si>
  <si>
    <t>System security testing</t>
  </si>
  <si>
    <t>14.2.9</t>
  </si>
  <si>
    <t>System acceptance testing</t>
  </si>
  <si>
    <t>14.3.1</t>
  </si>
  <si>
    <t>Protection of test data</t>
  </si>
  <si>
    <t>15.1.1</t>
  </si>
  <si>
    <t>Information security policy for supplier relationships</t>
  </si>
  <si>
    <t>15.1.2</t>
  </si>
  <si>
    <t>Addressing security within supplier agreements</t>
  </si>
  <si>
    <t>Information and communication technology supply chain</t>
  </si>
  <si>
    <t>Monitoring and review of supplier services</t>
  </si>
  <si>
    <t>Managing changes to supplier services</t>
  </si>
  <si>
    <t>Responsibilities and procedures</t>
  </si>
  <si>
    <t>16.1.2</t>
  </si>
  <si>
    <t>Reporting information security events</t>
  </si>
  <si>
    <t>16.1.3</t>
  </si>
  <si>
    <t>Reporting information security weaknesses</t>
  </si>
  <si>
    <t>16.1.4</t>
  </si>
  <si>
    <t>Assessment of and decision on information security events</t>
  </si>
  <si>
    <t>Response to information security incidents</t>
  </si>
  <si>
    <t>16.1.6</t>
  </si>
  <si>
    <t>Learning from information security incidents</t>
  </si>
  <si>
    <t>16.1.7</t>
  </si>
  <si>
    <t>Collection of evidence</t>
  </si>
  <si>
    <t>Planning information security continuity</t>
  </si>
  <si>
    <t>Implementing information security continuity</t>
  </si>
  <si>
    <t>Verify, review and evaluate information security continuity</t>
  </si>
  <si>
    <t>Availability of information processing facilities</t>
  </si>
  <si>
    <t>Identification of applicable legislation and contractual requirements</t>
  </si>
  <si>
    <t>18.1.2</t>
  </si>
  <si>
    <t>Intellectual property rights</t>
  </si>
  <si>
    <t>18.1.3</t>
  </si>
  <si>
    <t>Protection of records</t>
  </si>
  <si>
    <t>Privacy and protection of personally identifiable information</t>
  </si>
  <si>
    <t>18.1.5</t>
  </si>
  <si>
    <t>Regulation of cryptographic controls</t>
  </si>
  <si>
    <t>Independent review of information security</t>
  </si>
  <si>
    <t>18.2.2</t>
  </si>
  <si>
    <t>Compliance with security policies and standards</t>
  </si>
  <si>
    <t>18.2.3</t>
  </si>
  <si>
    <t>Technical compliance review</t>
  </si>
  <si>
    <t>Handling of assets; Policy on the use of cryptographic controls</t>
  </si>
  <si>
    <t>11.1.1,11.1.2</t>
  </si>
  <si>
    <t>Physical security perimeter; Physical entry controls</t>
  </si>
  <si>
    <t>Management of privileged access rights; Use of secret authentication information; Password management system</t>
  </si>
  <si>
    <t>Access control policy; Management of privileged access rights; Use of secret authentication information; Password management system</t>
  </si>
  <si>
    <t>Inventory of Authorized and Unauthorized Devices</t>
  </si>
  <si>
    <t>Inventory of Authorized and Unauthorized Software</t>
  </si>
  <si>
    <t>Secure Configurations for Hardware and Software</t>
  </si>
  <si>
    <t>Continuous Vulnerability Assessment and Remediation</t>
  </si>
  <si>
    <t>Malware Defenses</t>
  </si>
  <si>
    <t>Application Software Security</t>
  </si>
  <si>
    <t>Wireless Access Control</t>
  </si>
  <si>
    <t>CSC 8</t>
  </si>
  <si>
    <t>Data Recovery Capability</t>
  </si>
  <si>
    <t>Security Skills Assessment and Appropriate Training to Fill Gaps</t>
  </si>
  <si>
    <t>Secure Configurations for Network Devices</t>
  </si>
  <si>
    <t>CSC 11</t>
  </si>
  <si>
    <t>Limitation and Control of Network Ports</t>
  </si>
  <si>
    <t>Controlled Use of Administrative Privileges</t>
  </si>
  <si>
    <t>Boundary Defense</t>
  </si>
  <si>
    <t>Maintenance, Monitoring, and Analysis of Audit Logs</t>
  </si>
  <si>
    <t>CSC 15</t>
  </si>
  <si>
    <t>Controlled Access Based on the Need to Know</t>
  </si>
  <si>
    <t>Account Monitoring and Control</t>
  </si>
  <si>
    <t>Data Protection</t>
  </si>
  <si>
    <t>Incident Response and Management</t>
  </si>
  <si>
    <t>Secure Network Engineering</t>
  </si>
  <si>
    <t>Penetration Tests and Red Team Exercises</t>
  </si>
  <si>
    <t>ID.AM-1</t>
  </si>
  <si>
    <t xml:space="preserve"> Physical devices and systems within the organization are inventoried</t>
  </si>
  <si>
    <t xml:space="preserve"> Software platforms and applications within the organization are inventoried</t>
  </si>
  <si>
    <t xml:space="preserve"> Organizational communication and data flows are mapped</t>
  </si>
  <si>
    <t>ID.AM-4</t>
  </si>
  <si>
    <t xml:space="preserve"> External information systems are catalogued</t>
  </si>
  <si>
    <t xml:space="preserve"> Resources (e.g., hardware, devices, data, and software) are prioritized based on their classification, criticality, and business value </t>
  </si>
  <si>
    <t>ID.AM-6</t>
  </si>
  <si>
    <t xml:space="preserve"> Cybersecurity roles and responsibilities for the entire workforce and third-party stakeholders (e.g., suppliers, customers, partners) are established</t>
  </si>
  <si>
    <t>ID.BE-1</t>
  </si>
  <si>
    <t xml:space="preserve"> The organization’s role in the supply chain is identified and communicated</t>
  </si>
  <si>
    <t>ID.BE-2</t>
  </si>
  <si>
    <t xml:space="preserve"> The organization’s place in critical infrastructure and its industry sector is identified and communicated</t>
  </si>
  <si>
    <t>ID.BE-3</t>
  </si>
  <si>
    <t xml:space="preserve"> Priorities for organizational mission, objectives, and activities are established and communicated</t>
  </si>
  <si>
    <t>ID.BE-4</t>
  </si>
  <si>
    <t xml:space="preserve"> Dependencies and critical functions for delivery of critical services are established</t>
  </si>
  <si>
    <t>ID.BE-5</t>
  </si>
  <si>
    <t xml:space="preserve"> Resilience requirements to support delivery of critical services are established</t>
  </si>
  <si>
    <t>ID.GV-1</t>
  </si>
  <si>
    <t xml:space="preserve"> Organizational information security policy is established</t>
  </si>
  <si>
    <t xml:space="preserve"> Information security roles &amp; responsibilities are coordinated and aligned with internal roles and external partners</t>
  </si>
  <si>
    <t xml:space="preserve"> Legal and regulatory requirements regarding cybersecurity, including privacy and civil liberties obligations, are understood and managed</t>
  </si>
  <si>
    <t>ID.GV-4</t>
  </si>
  <si>
    <t xml:space="preserve"> Governance and risk management processes address cybersecurity risks</t>
  </si>
  <si>
    <t>ID.RA-1</t>
  </si>
  <si>
    <t xml:space="preserve"> Asset vulnerabilities are identified and documented</t>
  </si>
  <si>
    <t>ID.RA-2</t>
  </si>
  <si>
    <t xml:space="preserve"> Threat and vulnerability information is received from information sharing forums and sources</t>
  </si>
  <si>
    <t>ID.RA-3</t>
  </si>
  <si>
    <t xml:space="preserve"> Threats, both internal and external, are identified and documented</t>
  </si>
  <si>
    <t>ID.RA-4</t>
  </si>
  <si>
    <t xml:space="preserve"> Potential business impacts and likelihoods are identified</t>
  </si>
  <si>
    <t>ID.RA-5</t>
  </si>
  <si>
    <t xml:space="preserve"> Threats, vulnerabilities, likelihoods, and impacts are used to determine risk</t>
  </si>
  <si>
    <t>ID.RA-6</t>
  </si>
  <si>
    <t xml:space="preserve"> Risk responses are identified and prioritized</t>
  </si>
  <si>
    <t>ID.RM-1</t>
  </si>
  <si>
    <t xml:space="preserve"> Risk management processes are established, managed, and agreed to by organizational stakeholders</t>
  </si>
  <si>
    <t>ID.RM-2</t>
  </si>
  <si>
    <t xml:space="preserve"> Organizational risk tolerance is determined and clearly expressed</t>
  </si>
  <si>
    <t>ID.RM-3</t>
  </si>
  <si>
    <t xml:space="preserve"> The organization’s determination of risk tolerance is informed by its role in critical infrastructure and sector specific risk analysis</t>
  </si>
  <si>
    <t xml:space="preserve"> Identities and credentials are managed for authorized devices and users</t>
  </si>
  <si>
    <t xml:space="preserve"> Physical access to assets is managed and protected</t>
  </si>
  <si>
    <t>PR.AC-3</t>
  </si>
  <si>
    <t xml:space="preserve"> Remote access is managed</t>
  </si>
  <si>
    <t xml:space="preserve"> Access permissions are managed, incorporating the principles of least privilege and separation of duties</t>
  </si>
  <si>
    <t xml:space="preserve"> Network integrity is protected, incorporating network segregation where appropriate</t>
  </si>
  <si>
    <t xml:space="preserve"> All users are informed and trained </t>
  </si>
  <si>
    <t>PR.AT-2</t>
  </si>
  <si>
    <t xml:space="preserve"> Privileged users understand roles &amp; responsibilities </t>
  </si>
  <si>
    <t>PR.AT-3</t>
  </si>
  <si>
    <t xml:space="preserve"> Third-party stakeholders (e.g., suppliers, customers, partners) understand roles &amp; responsibilities </t>
  </si>
  <si>
    <t>PR.AT-4</t>
  </si>
  <si>
    <t xml:space="preserve"> Senior executives understand roles &amp; responsibilities </t>
  </si>
  <si>
    <t>PR.AT-5</t>
  </si>
  <si>
    <t xml:space="preserve"> Physical and information security personnel understand roles &amp; responsibilities </t>
  </si>
  <si>
    <t xml:space="preserve"> Data-at-rest is protected</t>
  </si>
  <si>
    <t xml:space="preserve"> Data-in-transit is protected</t>
  </si>
  <si>
    <t xml:space="preserve"> Assets are formally managed throughout removal, transfers, and disposition</t>
  </si>
  <si>
    <t xml:space="preserve"> Adequate capacity to ensure availability is maintained</t>
  </si>
  <si>
    <t xml:space="preserve"> Protections against data leaks are implemented</t>
  </si>
  <si>
    <t xml:space="preserve"> Integrity checking mechanisms are used to verify software, firmware, and information integrity</t>
  </si>
  <si>
    <t xml:space="preserve"> The development and testing environment(s) are separate from the production environment</t>
  </si>
  <si>
    <t xml:space="preserve"> A baseline configuration of information technology/industrial control systems is created and maintained</t>
  </si>
  <si>
    <t xml:space="preserve"> A System Development Life Cycle to manage systems is implemented</t>
  </si>
  <si>
    <t xml:space="preserve"> Configuration change control processes are in place</t>
  </si>
  <si>
    <t xml:space="preserve"> Backups of information are conducted, maintained, and tested periodically</t>
  </si>
  <si>
    <t>PR.IP-5</t>
  </si>
  <si>
    <t xml:space="preserve"> Policy and regulations regarding the physical operating environment for organizational assets are met</t>
  </si>
  <si>
    <t>PR.IP-6</t>
  </si>
  <si>
    <t xml:space="preserve"> Data is destroyed according to policy</t>
  </si>
  <si>
    <t>PR.IP-7</t>
  </si>
  <si>
    <t xml:space="preserve"> Protection processes are continuously improved</t>
  </si>
  <si>
    <t>PR.IP-8</t>
  </si>
  <si>
    <t xml:space="preserve"> Effectiveness of protection technologies is shared with appropriate parties</t>
  </si>
  <si>
    <t xml:space="preserve"> Response plans (Incident Response and Business Continuity) and recovery plans (Incident Recovery and Disaster Recovery) are in place and managed</t>
  </si>
  <si>
    <t>PR.IP-10</t>
  </si>
  <si>
    <t xml:space="preserve"> Response and recovery plans are tested</t>
  </si>
  <si>
    <t xml:space="preserve"> Cybersecurity is included in human resources practices (e.g., deprovisioning, personnel screening)</t>
  </si>
  <si>
    <t xml:space="preserve"> A vulnerability management plan is developed and implemented</t>
  </si>
  <si>
    <t>PR.MA-1</t>
  </si>
  <si>
    <t xml:space="preserve"> Maintenance and repair of organizational assets is performed and logged in a timely manner, with approved and controlled tools</t>
  </si>
  <si>
    <t>PR.MA-2</t>
  </si>
  <si>
    <t xml:space="preserve"> Remote maintenance of organizational assets is approved, logged, and performed in a manner that prevents unauthorized access</t>
  </si>
  <si>
    <t xml:space="preserve"> Audit/log records are determined, documented, implemented, and reviewed in accordance with policy</t>
  </si>
  <si>
    <t>PR.PT-2</t>
  </si>
  <si>
    <t xml:space="preserve"> Removable media is protected and its use restricted according to policy</t>
  </si>
  <si>
    <t xml:space="preserve"> Access to systems and assets is controlled, incorporating the principle of least functionality</t>
  </si>
  <si>
    <t xml:space="preserve"> Communications and control networks are protected</t>
  </si>
  <si>
    <t>DE.AE-1</t>
  </si>
  <si>
    <t xml:space="preserve"> A baseline of network operations and expected data flows for users and systems is established and managed</t>
  </si>
  <si>
    <t>DE.AE-2</t>
  </si>
  <si>
    <t xml:space="preserve"> Detected events are analyzed to understand attack targets and methods</t>
  </si>
  <si>
    <t>DE.AE-3</t>
  </si>
  <si>
    <t xml:space="preserve"> Event data are aggregated and correlated from multiple sources and sensors</t>
  </si>
  <si>
    <t>DE.AE-4</t>
  </si>
  <si>
    <t xml:space="preserve"> Impact of events is determined</t>
  </si>
  <si>
    <t>DE.AE-5</t>
  </si>
  <si>
    <t xml:space="preserve"> Incident alert thresholds are established</t>
  </si>
  <si>
    <t xml:space="preserve"> The network is monitored to detect potential cybersecurity events</t>
  </si>
  <si>
    <t xml:space="preserve"> The physical environment is monitored to detect potential cybersecurity events</t>
  </si>
  <si>
    <t>DE.CM-3</t>
  </si>
  <si>
    <t xml:space="preserve"> Personnel activity is monitored to detect potential cybersecurity events</t>
  </si>
  <si>
    <t>DE.CM-4</t>
  </si>
  <si>
    <t xml:space="preserve"> Malicious code is detected</t>
  </si>
  <si>
    <t>DE.CM-5</t>
  </si>
  <si>
    <t xml:space="preserve"> Unauthorized mobile code is detected</t>
  </si>
  <si>
    <t>DE.CM-6</t>
  </si>
  <si>
    <t xml:space="preserve"> External service provider activity is monitored to detect potential cybersecurity events</t>
  </si>
  <si>
    <t xml:space="preserve"> Monitoring for unauthorized personnel, connections, devices, and software is performed</t>
  </si>
  <si>
    <t xml:space="preserve"> Vulnerability scans are performed</t>
  </si>
  <si>
    <t>DE.DP-1</t>
  </si>
  <si>
    <t xml:space="preserve"> Roles and responsibilities for detection are well defined to ensure accountability</t>
  </si>
  <si>
    <t>DE.DP-2</t>
  </si>
  <si>
    <t xml:space="preserve"> Detection activities comply with all applicable requirements</t>
  </si>
  <si>
    <t>DE.DP-3</t>
  </si>
  <si>
    <t xml:space="preserve"> Detection processes are tested</t>
  </si>
  <si>
    <t>DE.DP-4</t>
  </si>
  <si>
    <t xml:space="preserve"> Event detection information is communicated to appropriate parties</t>
  </si>
  <si>
    <t>DE.DP-5</t>
  </si>
  <si>
    <t xml:space="preserve"> Detection processes are continuously improved</t>
  </si>
  <si>
    <t>RS.RP-1</t>
  </si>
  <si>
    <t xml:space="preserve"> Response plan is executed during or after an event</t>
  </si>
  <si>
    <t>RS.CO-1</t>
  </si>
  <si>
    <t xml:space="preserve"> Personnel know their roles and order of operations when a response is needed</t>
  </si>
  <si>
    <t>RS.CO-2</t>
  </si>
  <si>
    <t xml:space="preserve"> Events are reported consistent with established criteria</t>
  </si>
  <si>
    <t>RS.CO-3</t>
  </si>
  <si>
    <t xml:space="preserve"> Information is shared consistent with response plans</t>
  </si>
  <si>
    <t>RS.CO-4</t>
  </si>
  <si>
    <t xml:space="preserve"> Coordination with stakeholders occurs consistent with response plans</t>
  </si>
  <si>
    <t>RS.CO-5</t>
  </si>
  <si>
    <t xml:space="preserve"> Voluntary information sharing occurs with external stakeholders to achieve broader cybersecurity situational awareness </t>
  </si>
  <si>
    <t>RS.AN-1</t>
  </si>
  <si>
    <t xml:space="preserve"> Notifications from detection systems are investigated </t>
  </si>
  <si>
    <t>RS.AN-2</t>
  </si>
  <si>
    <t xml:space="preserve"> The impact of the incident is understood</t>
  </si>
  <si>
    <t>RS.AN-3</t>
  </si>
  <si>
    <t xml:space="preserve"> Forensics are performed</t>
  </si>
  <si>
    <t>RS.AN-4</t>
  </si>
  <si>
    <t xml:space="preserve"> Incidents are categorized consistent with response plans</t>
  </si>
  <si>
    <t>RS.MI-1</t>
  </si>
  <si>
    <t xml:space="preserve"> Incidents are contained</t>
  </si>
  <si>
    <t>RS.MI-2</t>
  </si>
  <si>
    <t xml:space="preserve"> Incidents are mitigated</t>
  </si>
  <si>
    <t>RS.MI-3</t>
  </si>
  <si>
    <t xml:space="preserve"> Newly identified vulnerabilities are mitigated or documented as accepted risks</t>
  </si>
  <si>
    <t>RS.IM-1</t>
  </si>
  <si>
    <t xml:space="preserve"> Response plans incorporate lessons learned</t>
  </si>
  <si>
    <t>RS.IM-2</t>
  </si>
  <si>
    <t xml:space="preserve"> Response strategies are updated</t>
  </si>
  <si>
    <t>RC.RP-1</t>
  </si>
  <si>
    <t xml:space="preserve"> Recovery plan is executed during or after an event</t>
  </si>
  <si>
    <t>RC.IM-1</t>
  </si>
  <si>
    <t xml:space="preserve"> Recovery plans incorporate lessons learned</t>
  </si>
  <si>
    <t>RC.IM-2</t>
  </si>
  <si>
    <t xml:space="preserve"> Recovery strategies are updated</t>
  </si>
  <si>
    <t>RC.CO-1</t>
  </si>
  <si>
    <t xml:space="preserve"> Public relations are managed</t>
  </si>
  <si>
    <t>RC.CO-2</t>
  </si>
  <si>
    <t xml:space="preserve"> Reputation after an event is repaired</t>
  </si>
  <si>
    <t>RC.CO-3</t>
  </si>
  <si>
    <t xml:space="preserve"> Recovery activities are communicated to internal stakeholders and executive and management teams</t>
  </si>
  <si>
    <t xml:space="preserve"> Access permissions are managed, incorporating the principles of least privilege and separation of duties;  Access to systems and assets is controlled, incorporating the principle of least functionality</t>
  </si>
  <si>
    <t xml:space="preserve"> Physical devices and systems within the organization are inventoried;  Software platforms and applications within the organization are inventoried;  Organizational communication and data flows are mapped</t>
  </si>
  <si>
    <t xml:space="preserve"> Identities and credentials are managed for authorized devices and users;  Access permissions are managed, incorporating the principles of least privilege and separation of duties</t>
  </si>
  <si>
    <t xml:space="preserve"> Physical access to assets is managed and protected;  Policy and regulations regarding the physical operating environment for organizational assets are met</t>
  </si>
  <si>
    <t xml:space="preserve"> Data-at-rest is protected;  Data-in-transit is protected</t>
  </si>
  <si>
    <t xml:space="preserve"> The network is monitored to detect potential cybersecurity events;  The physical environment is monitored to detect potential cybersecurity events;  Monitoring for unauthorized personnel, connections, devices, and software is performed</t>
  </si>
  <si>
    <t xml:space="preserve"> Physical access to assets is managed and protected;  Physical and information security personnel understand roles &amp; responsibilities ;  Policy and regulations regarding the physical operating environment for organizational assets are met;  The physical environment is monitored to detect potential cybersecurity events</t>
  </si>
  <si>
    <t xml:space="preserve"> Physical access to assets is managed and protected,  Access permissions are managed, incorporating the principles of least privilege and separation of duties;  Data-at-rest is protected;  Assets are formally managed throughout removal, transfers, and disposition;  Protections against data leaks are implemented</t>
  </si>
  <si>
    <t xml:space="preserve"> A baseline configuration of information technology/industrial control systems is created and maintained;  A System Development Life Cycle to manage systems is implemented</t>
  </si>
  <si>
    <t>Limit system access to authorized users, processes acting on behalf of authorized users, and devices (including other systems).</t>
  </si>
  <si>
    <t>Limit system access to the types of transactions and functions that authorized users are permitted to execute.</t>
  </si>
  <si>
    <t>Control the flow of CUI in accordance with approved authorizations.</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</si>
  <si>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</si>
  <si>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</si>
  <si>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</si>
  <si>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</si>
  <si>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</si>
  <si>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Prevent non-privileged users from executing privileged functions and capture the execution of such functions in audit logs.</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</si>
  <si>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</si>
  <si>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</si>
  <si>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</si>
  <si>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</si>
  <si>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</si>
  <si>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</si>
  <si>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</si>
  <si>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</si>
  <si>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</si>
  <si>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</si>
  <si>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</si>
  <si>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</si>
  <si>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</si>
  <si>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</si>
  <si>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</si>
  <si>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</si>
  <si>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</si>
  <si>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</si>
  <si>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</si>
  <si>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</si>
  <si>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</si>
  <si>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Encrypt CUI on mobile devices and mobile computing platforms.21</t>
  </si>
  <si>
    <t>3.1.20</t>
  </si>
  <si>
    <t>Verify and control/limit connections to and use of external systems.</t>
  </si>
  <si>
    <t>3.1.21</t>
  </si>
  <si>
    <t>Limit use of portable storage devices on external systems.</t>
  </si>
  <si>
    <t>Control CUI posted or processed on publicly accessible systems.</t>
  </si>
  <si>
    <t>Ensure that managers, systems administrators, and users of organizational systems are made aware of the security risks associated with their activities and of the applicable policies, standards, and procedures related to the security of those systems.</t>
  </si>
  <si>
    <t>Ensure that personnel are trained to carry out their assigned information security-related duties and responsibilities.</t>
  </si>
  <si>
    <t>3.2.3</t>
  </si>
  <si>
    <t>Provide security awareness training on recognizing and reporting potential indicators of insider reat.</t>
  </si>
  <si>
    <t>Create and retain system audit logs and records to the extent needed to enable the monitoring, analysis, investigation, and reporting of unlawful or unauthorized system activity.</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</si>
  <si>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</si>
  <si>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</si>
  <si>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</si>
  <si>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</si>
  <si>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</si>
  <si>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</si>
  <si>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</si>
  <si>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</si>
  <si>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</si>
  <si>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</si>
  <si>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</si>
  <si>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</si>
  <si>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</si>
  <si>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</si>
  <si>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</si>
  <si>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3.4.1</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</si>
  <si>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</si>
  <si>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</si>
  <si>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</si>
  <si>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3.4.3</t>
  </si>
  <si>
    <t>Track, review, approve or disapprove, and log changes to organizational systems.</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</si>
  <si>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</si>
  <si>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</si>
  <si>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</si>
  <si>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</si>
  <si>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</si>
  <si>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</si>
  <si>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</si>
  <si>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</si>
  <si>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</si>
  <si>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Control and monitor user-installed software.</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</si>
  <si>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</si>
  <si>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</si>
  <si>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</si>
  <si>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</si>
  <si>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22 for local and network access 23 to privileged accounts and for network access to non-privileged accounts.</t>
  </si>
  <si>
    <t>3.5.4</t>
  </si>
  <si>
    <t>Employ replay-resistant authentication mechanisms for network access to privileged and non- privileged accounts.</t>
  </si>
  <si>
    <t>3.5.5</t>
  </si>
  <si>
    <t>Prevent reuse of identifiers for a defined period.</t>
  </si>
  <si>
    <t>Disable identifiers after a defined period of inactivity.</t>
  </si>
  <si>
    <t>Enforce a minimum password complexity and change of characters when new passwords are created.</t>
  </si>
  <si>
    <t>3.5.8</t>
  </si>
  <si>
    <t>Prohibit password reuse for a specified number of generations.</t>
  </si>
  <si>
    <t>Allow temporary password use for system logons with an immediate change to a permanent password.</t>
  </si>
  <si>
    <t>Store and transmit only cryptographically-protected passwords.</t>
  </si>
  <si>
    <t>3.5.11</t>
  </si>
  <si>
    <t>Obscure feedback of authentication information.</t>
  </si>
  <si>
    <t>3.6.1</t>
  </si>
  <si>
    <t>Establish an operational incident-handling capability for organizational systems that includes preparation, detection, analysis, containment, recovery, and user response activities.</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</si>
  <si>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</si>
  <si>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</si>
  <si>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</si>
  <si>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</si>
  <si>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</si>
  <si>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</si>
  <si>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</si>
  <si>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</si>
  <si>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</si>
  <si>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</si>
  <si>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</si>
  <si>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</si>
  <si>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 connections and terminate such connections when nonlocal maintenance is complete.</t>
  </si>
  <si>
    <t>3.7.6</t>
  </si>
  <si>
    <t>Supervise the maintenance activities of maintenance personnel without required access authorization.</t>
  </si>
  <si>
    <t>Protect (i.e., physically control and securely store) system media containing CUI, both paper and digital.</t>
  </si>
  <si>
    <t>Limit access to CUI on system media to authorized users.</t>
  </si>
  <si>
    <t>3.8.3</t>
  </si>
  <si>
    <t>Sanitize or destroy system media containing CUI before disposal or release for reuse.</t>
  </si>
  <si>
    <t>3.8.4</t>
  </si>
  <si>
    <t xml:space="preserve">Mark media with necessary CUI markings and distribution limitations. </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</si>
  <si>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</si>
  <si>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</si>
  <si>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</si>
  <si>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</si>
  <si>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</si>
  <si>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</si>
  <si>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</si>
  <si>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</si>
  <si>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Protect the confidentiality of backup CUI at storage locations.</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</si>
  <si>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</si>
  <si>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</si>
  <si>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</si>
  <si>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</si>
  <si>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</si>
  <si>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</si>
  <si>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</si>
  <si>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</si>
  <si>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</si>
  <si>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</si>
  <si>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</si>
  <si>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</si>
  <si>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</si>
  <si>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</si>
  <si>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</si>
  <si>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</si>
  <si>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3.11.2</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</si>
  <si>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</si>
  <si>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</si>
  <si>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</si>
  <si>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</si>
  <si>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</si>
  <si>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</si>
  <si>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</si>
  <si>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</si>
  <si>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</si>
  <si>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</si>
  <si>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3.13.1</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</si>
  <si>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</si>
  <si>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</si>
  <si>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</si>
  <si>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</si>
  <si>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</si>
  <si>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</si>
  <si>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</si>
  <si>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</si>
  <si>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</si>
  <si>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</si>
  <si>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</si>
  <si>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</si>
  <si>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</si>
  <si>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</si>
  <si>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</si>
  <si>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</si>
  <si>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Establish and manage cryptographic keys for cryptography employed in organizational systems.</t>
  </si>
  <si>
    <t>3.13.11</t>
  </si>
  <si>
    <t>Employ FIPS-validated cryptography when used to protect the confidentiality of CUI.</t>
  </si>
  <si>
    <t>3.13.12</t>
  </si>
  <si>
    <t>Prohibit remote activation 27 of collaborative computing devices and provide indication of devices in use to users present at the device.</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</si>
  <si>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</si>
  <si>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</si>
  <si>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</si>
  <si>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</si>
  <si>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</si>
  <si>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</si>
  <si>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</si>
  <si>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3.14.1</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</si>
  <si>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</si>
  <si>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</si>
  <si>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</si>
  <si>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</si>
  <si>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</si>
  <si>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Update malicious code protection mechanisms when new releases are available.</t>
  </si>
  <si>
    <t>3.14.5</t>
  </si>
  <si>
    <t>Perform periodic scans of organizational systems and real-time scans of files from external sources as files are downloaded, opened, or executed.</t>
  </si>
  <si>
    <t>3.14.6</t>
  </si>
  <si>
    <t>Monitor organizational systems, including inbound and outbound communications traffic, to detect attacks and indicators of potential attacks.</t>
  </si>
  <si>
    <t>3.14.7</t>
  </si>
  <si>
    <t>Identify unauthorized use of organizational systems.</t>
  </si>
  <si>
    <t>Limit system access to authorized users, processes acting on behalf of authorized users, and devices (including other systems).; Limit system access to the types of transactions and functions that authorized users are permitted to execute.; Prevent non-privileged users from executing privileged functions and capture the execution of such functions in audit logs.</t>
  </si>
  <si>
    <t>Monitor and control remote access sessions.; Employ cryptographic mechanisms to protect the confidentiality of remote access sessions.; Route remote access via managed access control points.; Authorize remote execution of privileged commands and remote access to security-relevant information; Limit unsuccessful logon attempts.; Require multifactor authentication to establish nonlocal maintenance sessions via external netw connections and terminate such connections when nonlocal maintenance is complete.; Limit access to CUI on system media to authorized users.; Prevent remote devices from simultaneously establishing non-remote connections with organizational systems and communicating via some other connection to resources in external networks (i.e., split tunneling).</t>
  </si>
  <si>
    <t>Prevent non-privileged users from executing privileged functions and capture the execution of such functions in audit logs.; Ensure that the actions of individual system users can be uniquely traced to those users so they can be held accountable for their actions.; Review and update logged events.; Alert in the event of an audit logging process failure.; Correlate audit record review, analysis, and reporting processes for investigation and response to indications of unlawful, unauthorized, suspicious, or unusual activity.; Track, review, approve or disapprove, and log changes to organizational systems.; Perform maintenance on organizational systems.; Supervise the maintenance activities of maintenance personnel without required access authorization.;Maintain audit logs of physical access.;Control and manage physical access devices.</t>
  </si>
  <si>
    <t>Track, review, approve or disapprove, and log changes to organizational systems.; Analyze the security impact of changes prior to implementation.</t>
  </si>
  <si>
    <t>Control the flow of CUI in accordance with approved authorizations.;Protect (i.e., physically control and securely store) system media containing CUI, both paper and digital.</t>
  </si>
  <si>
    <t>Encrypt CUI on mobile devices and mobile computing platforms.21;Protect (i.e., physically control and securely store) system media containing CUI, both paper and digital.</t>
  </si>
  <si>
    <t>Perform maintenance on organizational systems.;Provide controls on the tools, techniques, mechanisms, and personnel used to conduct system maintenance.;Sanitize or destroy system media containing CUI before disposal or release for reuse.</t>
  </si>
  <si>
    <t>Protect (i.e., physically control and securely store) system media containing CUI, both paper and digital.;Limit access to CUI on system media to authorized users.</t>
  </si>
  <si>
    <t>Establish an operational incident-handling capability for organizational systems that includes preparation, detection, analysis, containment, recovery, and user response activities.;Monitor organizational systems, including inbound and outbound communications traffic, to detect attacks and indicators of potential attacks.;Identify unauthorized use of organizational systems.</t>
  </si>
  <si>
    <t>Limit access to CUI on system media to authorized users.; Limit physical access to organizational systems, equipment, and the respective operating environments to authorized individuals.; Protect and monitor the physical facility and support infrastructure for organizational systems.; Control and manage physical access devices.; Enforce safeguarding measures for CUI at alternate work sites.; Periodically assess the security controls in organizational systems to determine if the controls are effective in their application.</t>
  </si>
  <si>
    <t>Protect (i.e., physically control and securely store) system media containing CUI, both paper and digital.;Control access to media containing CUI and maintain accountability for media during transport outside of controlled areas.;Control the use of removable media on system components.</t>
  </si>
  <si>
    <t>Screen individuals prior to authorizing access to organizational systems containing CUI.;Ensure that organizational systems containing CUI are protected during and after personnel actions such as terminations and transfers.</t>
  </si>
  <si>
    <t>Establish an operational incident-handling capability for organizational systems that includes preparation, detection, analysis, containment, recovery, and user response activities.;Develop and implement plans of action designed to correct deficiencies and reduce or eliminate vulnerabilities in organizational systems.</t>
  </si>
  <si>
    <t>Control connection of mobile devices.;Perform maintenance on organizational systems.;Separate user functionality from system management functionality.</t>
  </si>
  <si>
    <t>Periodically assess the risk to organizational operations (including mission, functions, image, or reputation), organizational assets, and individuals, resulting from the operation of organizational systems and the associated processing, storage, or transmission of CUI.;Scan for vulnerabilities in organizational systems and applications periodically and when new vulnerabilities affecting those systems and applications are identified.;Remediate vulnerabilities in accordance with risk assessments.</t>
  </si>
  <si>
    <r>
      <rPr>
        <sz val="10"/>
        <color rgb="FF231F20"/>
        <rFont val="Helvetica"/>
        <family val="2"/>
        <scheme val="minor"/>
      </rPr>
      <t>AC-1</t>
    </r>
  </si>
  <si>
    <r>
      <rPr>
        <sz val="10"/>
        <color rgb="FF231F20"/>
        <rFont val="Helvetica"/>
        <family val="2"/>
        <scheme val="minor"/>
      </rPr>
      <t>Access Control Policy and Procedures</t>
    </r>
  </si>
  <si>
    <r>
      <rPr>
        <sz val="10"/>
        <color rgb="FF231F20"/>
        <rFont val="Helvetica"/>
        <family val="2"/>
        <scheme val="minor"/>
      </rPr>
      <t>AC-2</t>
    </r>
  </si>
  <si>
    <r>
      <rPr>
        <sz val="10"/>
        <color rgb="FF231F20"/>
        <rFont val="Helvetica"/>
        <family val="2"/>
        <scheme val="minor"/>
      </rPr>
      <t>Account Management</t>
    </r>
  </si>
  <si>
    <r>
      <rPr>
        <sz val="10"/>
        <color rgb="FF231F20"/>
        <rFont val="Helvetica"/>
        <family val="2"/>
        <scheme val="minor"/>
      </rPr>
      <t>AC-3</t>
    </r>
  </si>
  <si>
    <r>
      <rPr>
        <sz val="10"/>
        <color rgb="FF231F20"/>
        <rFont val="Helvetica"/>
        <family val="2"/>
        <scheme val="minor"/>
      </rPr>
      <t>Access Enforcement</t>
    </r>
  </si>
  <si>
    <r>
      <rPr>
        <sz val="10"/>
        <color rgb="FF231F20"/>
        <rFont val="Helvetica"/>
        <family val="2"/>
        <scheme val="minor"/>
      </rPr>
      <t>AC-4</t>
    </r>
  </si>
  <si>
    <r>
      <rPr>
        <sz val="10"/>
        <color rgb="FF231F20"/>
        <rFont val="Helvetica"/>
        <family val="2"/>
        <scheme val="minor"/>
      </rPr>
      <t>Information Flow Enforcement</t>
    </r>
  </si>
  <si>
    <r>
      <rPr>
        <sz val="10"/>
        <color rgb="FF231F20"/>
        <rFont val="Helvetica"/>
        <family val="2"/>
        <scheme val="minor"/>
      </rPr>
      <t>AC-5</t>
    </r>
  </si>
  <si>
    <r>
      <rPr>
        <sz val="10"/>
        <color rgb="FF231F20"/>
        <rFont val="Helvetica"/>
        <family val="2"/>
        <scheme val="minor"/>
      </rPr>
      <t>Separation of Duties</t>
    </r>
  </si>
  <si>
    <r>
      <rPr>
        <sz val="10"/>
        <color rgb="FF231F20"/>
        <rFont val="Helvetica"/>
        <family val="2"/>
        <scheme val="minor"/>
      </rPr>
      <t>AC-6</t>
    </r>
  </si>
  <si>
    <r>
      <rPr>
        <sz val="10"/>
        <color rgb="FF231F20"/>
        <rFont val="Helvetica"/>
        <family val="2"/>
        <scheme val="minor"/>
      </rPr>
      <t>Least Privilege</t>
    </r>
  </si>
  <si>
    <t>AC-6(9)</t>
  </si>
  <si>
    <t>Access Control: Auditing use of privileged functions</t>
  </si>
  <si>
    <r>
      <rPr>
        <sz val="10"/>
        <color rgb="FF231F20"/>
        <rFont val="Helvetica"/>
        <family val="2"/>
        <scheme val="minor"/>
      </rPr>
      <t>AC-7</t>
    </r>
  </si>
  <si>
    <r>
      <rPr>
        <sz val="10"/>
        <color rgb="FF231F20"/>
        <rFont val="Helvetica"/>
        <family val="2"/>
        <scheme val="minor"/>
      </rPr>
      <t>Unsuccessful Logon Attempts</t>
    </r>
  </si>
  <si>
    <r>
      <rPr>
        <sz val="10"/>
        <color rgb="FF231F20"/>
        <rFont val="Helvetica"/>
        <family val="2"/>
        <scheme val="minor"/>
      </rPr>
      <t>AC-8</t>
    </r>
  </si>
  <si>
    <r>
      <rPr>
        <sz val="10"/>
        <color rgb="FF231F20"/>
        <rFont val="Helvetica"/>
        <family val="2"/>
        <scheme val="minor"/>
      </rPr>
      <t>System Use Notification</t>
    </r>
  </si>
  <si>
    <r>
      <rPr>
        <sz val="10"/>
        <color rgb="FF231F20"/>
        <rFont val="Helvetica"/>
        <family val="2"/>
        <scheme val="minor"/>
      </rPr>
      <t>AC-9</t>
    </r>
  </si>
  <si>
    <r>
      <rPr>
        <sz val="10"/>
        <color rgb="FF231F20"/>
        <rFont val="Helvetica"/>
        <family val="2"/>
        <scheme val="minor"/>
      </rPr>
      <t>Previous Logon (Access) Notification</t>
    </r>
  </si>
  <si>
    <r>
      <rPr>
        <sz val="10"/>
        <color rgb="FF231F20"/>
        <rFont val="Helvetica"/>
        <family val="2"/>
        <scheme val="minor"/>
      </rPr>
      <t>AC-10</t>
    </r>
  </si>
  <si>
    <r>
      <rPr>
        <sz val="10"/>
        <color rgb="FF231F20"/>
        <rFont val="Helvetica"/>
        <family val="2"/>
        <scheme val="minor"/>
      </rPr>
      <t>Concurrent Session Control</t>
    </r>
  </si>
  <si>
    <r>
      <rPr>
        <sz val="10"/>
        <color rgb="FF231F20"/>
        <rFont val="Helvetica"/>
        <family val="2"/>
        <scheme val="minor"/>
      </rPr>
      <t>AC-11</t>
    </r>
  </si>
  <si>
    <r>
      <rPr>
        <sz val="10"/>
        <color rgb="FF231F20"/>
        <rFont val="Helvetica"/>
        <family val="2"/>
        <scheme val="minor"/>
      </rPr>
      <t>Session Lock</t>
    </r>
  </si>
  <si>
    <r>
      <rPr>
        <sz val="10"/>
        <color rgb="FF231F20"/>
        <rFont val="Helvetica"/>
        <family val="2"/>
        <scheme val="minor"/>
      </rPr>
      <t>AC-12</t>
    </r>
  </si>
  <si>
    <r>
      <rPr>
        <sz val="10"/>
        <color rgb="FF231F20"/>
        <rFont val="Helvetica"/>
        <family val="2"/>
        <scheme val="minor"/>
      </rPr>
      <t>Session Termination</t>
    </r>
  </si>
  <si>
    <r>
      <rPr>
        <sz val="10"/>
        <color rgb="FF231F20"/>
        <rFont val="Helvetica"/>
        <family val="2"/>
        <scheme val="minor"/>
      </rPr>
      <t>AC-13</t>
    </r>
  </si>
  <si>
    <r>
      <rPr>
        <sz val="10"/>
        <color rgb="FF231F20"/>
        <rFont val="Helvetica"/>
        <family val="2"/>
        <scheme val="minor"/>
      </rPr>
      <t>AC-14</t>
    </r>
  </si>
  <si>
    <t>Permitted Actions without Identification or Authentication</t>
  </si>
  <si>
    <r>
      <rPr>
        <sz val="10"/>
        <color rgb="FF231F20"/>
        <rFont val="Helvetica"/>
        <family val="2"/>
        <scheme val="minor"/>
      </rPr>
      <t>AC-15</t>
    </r>
  </si>
  <si>
    <r>
      <rPr>
        <sz val="10"/>
        <color rgb="FF231F20"/>
        <rFont val="Helvetica"/>
        <family val="2"/>
        <scheme val="minor"/>
      </rPr>
      <t>AC-16</t>
    </r>
  </si>
  <si>
    <r>
      <rPr>
        <sz val="10"/>
        <color rgb="FF231F20"/>
        <rFont val="Helvetica"/>
        <family val="2"/>
        <scheme val="minor"/>
      </rPr>
      <t>Security Attributes</t>
    </r>
  </si>
  <si>
    <r>
      <rPr>
        <sz val="10"/>
        <color rgb="FF231F20"/>
        <rFont val="Helvetica"/>
        <family val="2"/>
        <scheme val="minor"/>
      </rPr>
      <t>AC-17</t>
    </r>
  </si>
  <si>
    <r>
      <rPr>
        <sz val="10"/>
        <color rgb="FF231F20"/>
        <rFont val="Helvetica"/>
        <family val="2"/>
        <scheme val="minor"/>
      </rPr>
      <t>Remote Access</t>
    </r>
  </si>
  <si>
    <r>
      <rPr>
        <sz val="10"/>
        <color rgb="FF231F20"/>
        <rFont val="Helvetica"/>
        <family val="2"/>
        <scheme val="minor"/>
      </rPr>
      <t>AC-18</t>
    </r>
  </si>
  <si>
    <r>
      <rPr>
        <sz val="10"/>
        <color rgb="FF231F20"/>
        <rFont val="Helvetica"/>
        <family val="2"/>
        <scheme val="minor"/>
      </rPr>
      <t>Wireless Access</t>
    </r>
  </si>
  <si>
    <r>
      <rPr>
        <sz val="10"/>
        <color rgb="FF231F20"/>
        <rFont val="Helvetica"/>
        <family val="2"/>
        <scheme val="minor"/>
      </rPr>
      <t>AC-19</t>
    </r>
  </si>
  <si>
    <r>
      <rPr>
        <sz val="10"/>
        <color rgb="FF231F20"/>
        <rFont val="Helvetica"/>
        <family val="2"/>
        <scheme val="minor"/>
      </rPr>
      <t>Access Control for Mobile Devices</t>
    </r>
  </si>
  <si>
    <t>Access Control: Full device / container based encryption</t>
  </si>
  <si>
    <r>
      <rPr>
        <sz val="10"/>
        <color rgb="FF231F20"/>
        <rFont val="Helvetica"/>
        <family val="2"/>
        <scheme val="minor"/>
      </rPr>
      <t>AC-20</t>
    </r>
  </si>
  <si>
    <r>
      <rPr>
        <sz val="10"/>
        <color rgb="FF231F20"/>
        <rFont val="Helvetica"/>
        <family val="2"/>
        <scheme val="minor"/>
      </rPr>
      <t>Use of External Information Systems</t>
    </r>
  </si>
  <si>
    <r>
      <rPr>
        <sz val="10"/>
        <color rgb="FF231F20"/>
        <rFont val="Helvetica"/>
        <family val="2"/>
        <scheme val="minor"/>
      </rPr>
      <t>AC-21</t>
    </r>
  </si>
  <si>
    <r>
      <rPr>
        <sz val="10"/>
        <color rgb="FF231F20"/>
        <rFont val="Helvetica"/>
        <family val="2"/>
        <scheme val="minor"/>
      </rPr>
      <t>Information Sharing</t>
    </r>
  </si>
  <si>
    <r>
      <rPr>
        <sz val="10"/>
        <color rgb="FF231F20"/>
        <rFont val="Helvetica"/>
        <family val="2"/>
        <scheme val="minor"/>
      </rPr>
      <t>AC-22</t>
    </r>
  </si>
  <si>
    <r>
      <rPr>
        <sz val="10"/>
        <color rgb="FF231F20"/>
        <rFont val="Helvetica"/>
        <family val="2"/>
        <scheme val="minor"/>
      </rPr>
      <t>Publicly Accessible Content</t>
    </r>
  </si>
  <si>
    <r>
      <rPr>
        <sz val="10"/>
        <color rgb="FF231F20"/>
        <rFont val="Helvetica"/>
        <family val="2"/>
        <scheme val="minor"/>
      </rPr>
      <t>AC-23</t>
    </r>
  </si>
  <si>
    <r>
      <rPr>
        <sz val="10"/>
        <color rgb="FF231F20"/>
        <rFont val="Helvetica"/>
        <family val="2"/>
        <scheme val="minor"/>
      </rPr>
      <t>Data Mining Protection</t>
    </r>
  </si>
  <si>
    <r>
      <rPr>
        <sz val="10"/>
        <color rgb="FF231F20"/>
        <rFont val="Helvetica"/>
        <family val="2"/>
        <scheme val="minor"/>
      </rPr>
      <t>AC-24</t>
    </r>
  </si>
  <si>
    <r>
      <rPr>
        <sz val="10"/>
        <color rgb="FF231F20"/>
        <rFont val="Helvetica"/>
        <family val="2"/>
        <scheme val="minor"/>
      </rPr>
      <t>Access Control Decisions</t>
    </r>
  </si>
  <si>
    <r>
      <rPr>
        <sz val="10"/>
        <color rgb="FF231F20"/>
        <rFont val="Helvetica"/>
        <family val="2"/>
        <scheme val="minor"/>
      </rPr>
      <t>AC-25</t>
    </r>
  </si>
  <si>
    <r>
      <rPr>
        <sz val="10"/>
        <color rgb="FF231F20"/>
        <rFont val="Helvetica"/>
        <family val="2"/>
        <scheme val="minor"/>
      </rPr>
      <t>Reference Monitor</t>
    </r>
  </si>
  <si>
    <r>
      <rPr>
        <sz val="10"/>
        <color rgb="FF231F20"/>
        <rFont val="Helvetica"/>
        <family val="2"/>
        <scheme val="minor"/>
      </rPr>
      <t>AT-1</t>
    </r>
  </si>
  <si>
    <t>Security Awareness and Training Policy and Procedures</t>
  </si>
  <si>
    <r>
      <rPr>
        <sz val="10"/>
        <color rgb="FF231F20"/>
        <rFont val="Helvetica"/>
        <family val="2"/>
        <scheme val="minor"/>
      </rPr>
      <t>AT-2</t>
    </r>
  </si>
  <si>
    <r>
      <rPr>
        <sz val="10"/>
        <color rgb="FF231F20"/>
        <rFont val="Helvetica"/>
        <family val="2"/>
        <scheme val="minor"/>
      </rPr>
      <t>Security Awareness Training</t>
    </r>
  </si>
  <si>
    <r>
      <rPr>
        <sz val="10"/>
        <color rgb="FF231F20"/>
        <rFont val="Helvetica"/>
        <family val="2"/>
        <scheme val="minor"/>
      </rPr>
      <t>AT-3</t>
    </r>
  </si>
  <si>
    <r>
      <rPr>
        <sz val="10"/>
        <color rgb="FF231F20"/>
        <rFont val="Helvetica"/>
        <family val="2"/>
        <scheme val="minor"/>
      </rPr>
      <t>Role-Based Security Training</t>
    </r>
  </si>
  <si>
    <r>
      <rPr>
        <sz val="10"/>
        <color rgb="FF231F20"/>
        <rFont val="Helvetica"/>
        <family val="2"/>
        <scheme val="minor"/>
      </rPr>
      <t>AT-4</t>
    </r>
  </si>
  <si>
    <r>
      <rPr>
        <sz val="10"/>
        <color rgb="FF231F20"/>
        <rFont val="Helvetica"/>
        <family val="2"/>
        <scheme val="minor"/>
      </rPr>
      <t>Security Training Records</t>
    </r>
  </si>
  <si>
    <r>
      <rPr>
        <sz val="10"/>
        <color rgb="FF231F20"/>
        <rFont val="Helvetica"/>
        <family val="2"/>
        <scheme val="minor"/>
      </rPr>
      <t>AT-5</t>
    </r>
  </si>
  <si>
    <r>
      <rPr>
        <sz val="10"/>
        <color rgb="FF231F20"/>
        <rFont val="Helvetica"/>
        <family val="2"/>
        <scheme val="minor"/>
      </rPr>
      <t>AU-1</t>
    </r>
  </si>
  <si>
    <t>Audit and Accountability Policy and Procedures</t>
  </si>
  <si>
    <r>
      <rPr>
        <sz val="10"/>
        <color rgb="FF231F20"/>
        <rFont val="Helvetica"/>
        <family val="2"/>
        <scheme val="minor"/>
      </rPr>
      <t>AU-2</t>
    </r>
  </si>
  <si>
    <r>
      <rPr>
        <sz val="10"/>
        <color rgb="FF231F20"/>
        <rFont val="Helvetica"/>
        <family val="2"/>
        <scheme val="minor"/>
      </rPr>
      <t>Audit Events</t>
    </r>
  </si>
  <si>
    <t>AU-2(3)</t>
  </si>
  <si>
    <t>Audit and Accountability: reviews and updates</t>
  </si>
  <si>
    <r>
      <rPr>
        <sz val="10"/>
        <color rgb="FF231F20"/>
        <rFont val="Helvetica"/>
        <family val="2"/>
        <scheme val="minor"/>
      </rPr>
      <t>AU-3</t>
    </r>
  </si>
  <si>
    <r>
      <rPr>
        <sz val="10"/>
        <color rgb="FF231F20"/>
        <rFont val="Helvetica"/>
        <family val="2"/>
        <scheme val="minor"/>
      </rPr>
      <t>Content of Audit Records</t>
    </r>
  </si>
  <si>
    <r>
      <rPr>
        <sz val="10"/>
        <color rgb="FF231F20"/>
        <rFont val="Helvetica"/>
        <family val="2"/>
        <scheme val="minor"/>
      </rPr>
      <t>AU-4</t>
    </r>
  </si>
  <si>
    <r>
      <rPr>
        <sz val="10"/>
        <color rgb="FF231F20"/>
        <rFont val="Helvetica"/>
        <family val="2"/>
        <scheme val="minor"/>
      </rPr>
      <t>Audit Storage Capacity</t>
    </r>
  </si>
  <si>
    <r>
      <rPr>
        <sz val="10"/>
        <color rgb="FF231F20"/>
        <rFont val="Helvetica"/>
        <family val="2"/>
        <scheme val="minor"/>
      </rPr>
      <t>AU-5</t>
    </r>
  </si>
  <si>
    <r>
      <rPr>
        <sz val="10"/>
        <color rgb="FF231F20"/>
        <rFont val="Helvetica"/>
        <family val="2"/>
        <scheme val="minor"/>
      </rPr>
      <t>Response to Audit Processing Failures</t>
    </r>
  </si>
  <si>
    <r>
      <rPr>
        <sz val="10"/>
        <color rgb="FF231F20"/>
        <rFont val="Helvetica"/>
        <family val="2"/>
        <scheme val="minor"/>
      </rPr>
      <t>AU-6</t>
    </r>
  </si>
  <si>
    <r>
      <rPr>
        <sz val="10"/>
        <color rgb="FF231F20"/>
        <rFont val="Helvetica"/>
        <family val="2"/>
        <scheme val="minor"/>
      </rPr>
      <t>Audit Review, Analysis, and Reporting</t>
    </r>
  </si>
  <si>
    <r>
      <rPr>
        <sz val="10"/>
        <color rgb="FF231F20"/>
        <rFont val="Helvetica"/>
        <family val="2"/>
        <scheme val="minor"/>
      </rPr>
      <t>AU-7</t>
    </r>
  </si>
  <si>
    <r>
      <rPr>
        <sz val="10"/>
        <color rgb="FF231F20"/>
        <rFont val="Helvetica"/>
        <family val="2"/>
        <scheme val="minor"/>
      </rPr>
      <t>Audit Reduction and Report Generation</t>
    </r>
  </si>
  <si>
    <r>
      <rPr>
        <sz val="10"/>
        <color rgb="FF231F20"/>
        <rFont val="Helvetica"/>
        <family val="2"/>
        <scheme val="minor"/>
      </rPr>
      <t>AU-8</t>
    </r>
  </si>
  <si>
    <r>
      <rPr>
        <sz val="10"/>
        <color rgb="FF231F20"/>
        <rFont val="Helvetica"/>
        <family val="2"/>
        <scheme val="minor"/>
      </rPr>
      <t>Time Stamps</t>
    </r>
  </si>
  <si>
    <r>
      <rPr>
        <sz val="10"/>
        <color rgb="FF231F20"/>
        <rFont val="Helvetica"/>
        <family val="2"/>
        <scheme val="minor"/>
      </rPr>
      <t>AU-9</t>
    </r>
  </si>
  <si>
    <r>
      <rPr>
        <sz val="10"/>
        <color rgb="FF231F20"/>
        <rFont val="Helvetica"/>
        <family val="2"/>
        <scheme val="minor"/>
      </rPr>
      <t>Protection of Audit Information</t>
    </r>
  </si>
  <si>
    <r>
      <rPr>
        <sz val="10"/>
        <color rgb="FF231F20"/>
        <rFont val="Helvetica"/>
        <family val="2"/>
        <scheme val="minor"/>
      </rPr>
      <t>AU-10</t>
    </r>
  </si>
  <si>
    <r>
      <rPr>
        <sz val="10"/>
        <color rgb="FF231F20"/>
        <rFont val="Helvetica"/>
        <family val="2"/>
        <scheme val="minor"/>
      </rPr>
      <t>Non-repudiation</t>
    </r>
  </si>
  <si>
    <r>
      <rPr>
        <sz val="10"/>
        <color rgb="FF231F20"/>
        <rFont val="Helvetica"/>
        <family val="2"/>
        <scheme val="minor"/>
      </rPr>
      <t>AU-11</t>
    </r>
  </si>
  <si>
    <r>
      <rPr>
        <sz val="10"/>
        <color rgb="FF231F20"/>
        <rFont val="Helvetica"/>
        <family val="2"/>
        <scheme val="minor"/>
      </rPr>
      <t>Audit Record Retention</t>
    </r>
  </si>
  <si>
    <r>
      <rPr>
        <sz val="10"/>
        <color rgb="FF231F20"/>
        <rFont val="Helvetica"/>
        <family val="2"/>
        <scheme val="minor"/>
      </rPr>
      <t>AU-12</t>
    </r>
  </si>
  <si>
    <r>
      <rPr>
        <sz val="10"/>
        <color rgb="FF231F20"/>
        <rFont val="Helvetica"/>
        <family val="2"/>
        <scheme val="minor"/>
      </rPr>
      <t>Audit Generation</t>
    </r>
  </si>
  <si>
    <r>
      <rPr>
        <sz val="10"/>
        <color rgb="FF231F20"/>
        <rFont val="Helvetica"/>
        <family val="2"/>
        <scheme val="minor"/>
      </rPr>
      <t>AU-13</t>
    </r>
  </si>
  <si>
    <r>
      <rPr>
        <sz val="10"/>
        <color rgb="FF231F20"/>
        <rFont val="Helvetica"/>
        <family val="2"/>
        <scheme val="minor"/>
      </rPr>
      <t>Monitoring for Information Disclosure</t>
    </r>
  </si>
  <si>
    <r>
      <rPr>
        <sz val="10"/>
        <color rgb="FF231F20"/>
        <rFont val="Helvetica"/>
        <family val="2"/>
        <scheme val="minor"/>
      </rPr>
      <t>AU-14</t>
    </r>
  </si>
  <si>
    <r>
      <rPr>
        <sz val="10"/>
        <color rgb="FF231F20"/>
        <rFont val="Helvetica"/>
        <family val="2"/>
        <scheme val="minor"/>
      </rPr>
      <t>Session Audit</t>
    </r>
  </si>
  <si>
    <r>
      <rPr>
        <sz val="10"/>
        <color rgb="FF231F20"/>
        <rFont val="Helvetica"/>
        <family val="2"/>
        <scheme val="minor"/>
      </rPr>
      <t>AU-15</t>
    </r>
  </si>
  <si>
    <r>
      <rPr>
        <sz val="10"/>
        <color rgb="FF231F20"/>
        <rFont val="Helvetica"/>
        <family val="2"/>
        <scheme val="minor"/>
      </rPr>
      <t>Alternate Audit Capability</t>
    </r>
  </si>
  <si>
    <r>
      <rPr>
        <sz val="10"/>
        <color rgb="FF231F20"/>
        <rFont val="Helvetica"/>
        <family val="2"/>
        <scheme val="minor"/>
      </rPr>
      <t>AU-16</t>
    </r>
  </si>
  <si>
    <r>
      <rPr>
        <sz val="10"/>
        <color rgb="FF231F20"/>
        <rFont val="Helvetica"/>
        <family val="2"/>
        <scheme val="minor"/>
      </rPr>
      <t>Cross-Organizational Auditing</t>
    </r>
  </si>
  <si>
    <r>
      <rPr>
        <sz val="10"/>
        <color rgb="FF231F20"/>
        <rFont val="Helvetica"/>
        <family val="2"/>
        <scheme val="minor"/>
      </rPr>
      <t>CA-1</t>
    </r>
  </si>
  <si>
    <t>Security Assessment and Authorization Policies and Procedures</t>
  </si>
  <si>
    <r>
      <rPr>
        <sz val="10"/>
        <color rgb="FF231F20"/>
        <rFont val="Helvetica"/>
        <family val="2"/>
        <scheme val="minor"/>
      </rPr>
      <t>CA-2</t>
    </r>
  </si>
  <si>
    <r>
      <rPr>
        <sz val="10"/>
        <color rgb="FF231F20"/>
        <rFont val="Helvetica"/>
        <family val="2"/>
        <scheme val="minor"/>
      </rPr>
      <t>Security Assessments</t>
    </r>
  </si>
  <si>
    <r>
      <rPr>
        <sz val="10"/>
        <color rgb="FF231F20"/>
        <rFont val="Helvetica"/>
        <family val="2"/>
        <scheme val="minor"/>
      </rPr>
      <t>CA-3</t>
    </r>
  </si>
  <si>
    <r>
      <rPr>
        <sz val="10"/>
        <color rgb="FF231F20"/>
        <rFont val="Helvetica"/>
        <family val="2"/>
        <scheme val="minor"/>
      </rPr>
      <t>System Interconnections</t>
    </r>
  </si>
  <si>
    <r>
      <rPr>
        <sz val="10"/>
        <color rgb="FF231F20"/>
        <rFont val="Helvetica"/>
        <family val="2"/>
        <scheme val="minor"/>
      </rPr>
      <t>CA-4</t>
    </r>
  </si>
  <si>
    <r>
      <rPr>
        <sz val="10"/>
        <color rgb="FF231F20"/>
        <rFont val="Helvetica"/>
        <family val="2"/>
        <scheme val="minor"/>
      </rPr>
      <t>CA-5</t>
    </r>
  </si>
  <si>
    <r>
      <rPr>
        <sz val="10"/>
        <color rgb="FF231F20"/>
        <rFont val="Helvetica"/>
        <family val="2"/>
        <scheme val="minor"/>
      </rPr>
      <t>Plan of Action and Milestones</t>
    </r>
  </si>
  <si>
    <r>
      <rPr>
        <sz val="10"/>
        <color rgb="FF231F20"/>
        <rFont val="Helvetica"/>
        <family val="2"/>
        <scheme val="minor"/>
      </rPr>
      <t>CA-6</t>
    </r>
  </si>
  <si>
    <r>
      <rPr>
        <sz val="10"/>
        <color rgb="FF231F20"/>
        <rFont val="Helvetica"/>
        <family val="2"/>
        <scheme val="minor"/>
      </rPr>
      <t>Security Authorization</t>
    </r>
  </si>
  <si>
    <r>
      <rPr>
        <sz val="10"/>
        <color rgb="FF231F20"/>
        <rFont val="Helvetica"/>
        <family val="2"/>
        <scheme val="minor"/>
      </rPr>
      <t>CA-7</t>
    </r>
  </si>
  <si>
    <r>
      <rPr>
        <sz val="10"/>
        <color rgb="FF231F20"/>
        <rFont val="Helvetica"/>
        <family val="2"/>
        <scheme val="minor"/>
      </rPr>
      <t>Continuous Monitoring</t>
    </r>
  </si>
  <si>
    <r>
      <rPr>
        <sz val="10"/>
        <color rgb="FF231F20"/>
        <rFont val="Helvetica"/>
        <family val="2"/>
        <scheme val="minor"/>
      </rPr>
      <t>CA-8</t>
    </r>
  </si>
  <si>
    <r>
      <rPr>
        <sz val="10"/>
        <color rgb="FF231F20"/>
        <rFont val="Helvetica"/>
        <family val="2"/>
        <scheme val="minor"/>
      </rPr>
      <t>Penetration Testing</t>
    </r>
  </si>
  <si>
    <r>
      <rPr>
        <sz val="10"/>
        <color rgb="FF231F20"/>
        <rFont val="Helvetica"/>
        <family val="2"/>
        <scheme val="minor"/>
      </rPr>
      <t>CA-9</t>
    </r>
  </si>
  <si>
    <r>
      <rPr>
        <sz val="10"/>
        <color rgb="FF231F20"/>
        <rFont val="Helvetica"/>
        <family val="2"/>
        <scheme val="minor"/>
      </rPr>
      <t>Internal System Connections</t>
    </r>
  </si>
  <si>
    <r>
      <rPr>
        <sz val="10"/>
        <color rgb="FF231F20"/>
        <rFont val="Helvetica"/>
        <family val="2"/>
        <scheme val="minor"/>
      </rPr>
      <t>CM-1</t>
    </r>
  </si>
  <si>
    <t>Configuration Management Policy and Procedures</t>
  </si>
  <si>
    <r>
      <rPr>
        <sz val="10"/>
        <color rgb="FF231F20"/>
        <rFont val="Helvetica"/>
        <family val="2"/>
        <scheme val="minor"/>
      </rPr>
      <t>CM-2</t>
    </r>
  </si>
  <si>
    <r>
      <rPr>
        <sz val="10"/>
        <color rgb="FF231F20"/>
        <rFont val="Helvetica"/>
        <family val="2"/>
        <scheme val="minor"/>
      </rPr>
      <t>Baseline Configuration</t>
    </r>
  </si>
  <si>
    <r>
      <rPr>
        <sz val="10"/>
        <color rgb="FF231F20"/>
        <rFont val="Helvetica"/>
        <family val="2"/>
        <scheme val="minor"/>
      </rPr>
      <t>CM-3</t>
    </r>
  </si>
  <si>
    <r>
      <rPr>
        <sz val="10"/>
        <color rgb="FF231F20"/>
        <rFont val="Helvetica"/>
        <family val="2"/>
        <scheme val="minor"/>
      </rPr>
      <t>Configuration Change Control</t>
    </r>
  </si>
  <si>
    <r>
      <rPr>
        <sz val="10"/>
        <color rgb="FF231F20"/>
        <rFont val="Helvetica"/>
        <family val="2"/>
        <scheme val="minor"/>
      </rPr>
      <t>CM-4</t>
    </r>
  </si>
  <si>
    <r>
      <rPr>
        <sz val="10"/>
        <color rgb="FF231F20"/>
        <rFont val="Helvetica"/>
        <family val="2"/>
        <scheme val="minor"/>
      </rPr>
      <t>Security Impact Analysis</t>
    </r>
  </si>
  <si>
    <r>
      <rPr>
        <sz val="10"/>
        <color rgb="FF231F20"/>
        <rFont val="Helvetica"/>
        <family val="2"/>
        <scheme val="minor"/>
      </rPr>
      <t>CM-5</t>
    </r>
  </si>
  <si>
    <r>
      <rPr>
        <sz val="10"/>
        <color rgb="FF231F20"/>
        <rFont val="Helvetica"/>
        <family val="2"/>
        <scheme val="minor"/>
      </rPr>
      <t>Access Restrictions for Change</t>
    </r>
  </si>
  <si>
    <r>
      <rPr>
        <sz val="10"/>
        <color rgb="FF231F20"/>
        <rFont val="Helvetica"/>
        <family val="2"/>
        <scheme val="minor"/>
      </rPr>
      <t>CM-6</t>
    </r>
  </si>
  <si>
    <r>
      <rPr>
        <sz val="10"/>
        <color rgb="FF231F20"/>
        <rFont val="Helvetica"/>
        <family val="2"/>
        <scheme val="minor"/>
      </rPr>
      <t>Configuration Settings</t>
    </r>
  </si>
  <si>
    <r>
      <rPr>
        <sz val="10"/>
        <color rgb="FF231F20"/>
        <rFont val="Helvetica"/>
        <family val="2"/>
        <scheme val="minor"/>
      </rPr>
      <t>CM-7</t>
    </r>
  </si>
  <si>
    <r>
      <rPr>
        <sz val="10"/>
        <color rgb="FF231F20"/>
        <rFont val="Helvetica"/>
        <family val="2"/>
        <scheme val="minor"/>
      </rPr>
      <t>Least Functionality</t>
    </r>
  </si>
  <si>
    <r>
      <rPr>
        <sz val="10"/>
        <color rgb="FF231F20"/>
        <rFont val="Helvetica"/>
        <family val="2"/>
        <scheme val="minor"/>
      </rPr>
      <t>CM-8</t>
    </r>
  </si>
  <si>
    <r>
      <rPr>
        <sz val="10"/>
        <color rgb="FF231F20"/>
        <rFont val="Helvetica"/>
        <family val="2"/>
        <scheme val="minor"/>
      </rPr>
      <t>Information System Component Inventory</t>
    </r>
  </si>
  <si>
    <r>
      <rPr>
        <sz val="10"/>
        <color rgb="FF231F20"/>
        <rFont val="Helvetica"/>
        <family val="2"/>
        <scheme val="minor"/>
      </rPr>
      <t>CM-9</t>
    </r>
  </si>
  <si>
    <r>
      <rPr>
        <sz val="10"/>
        <color rgb="FF231F20"/>
        <rFont val="Helvetica"/>
        <family val="2"/>
        <scheme val="minor"/>
      </rPr>
      <t>Configuration Management Plan</t>
    </r>
  </si>
  <si>
    <r>
      <rPr>
        <sz val="10"/>
        <color rgb="FF231F20"/>
        <rFont val="Helvetica"/>
        <family val="2"/>
        <scheme val="minor"/>
      </rPr>
      <t>CM-10</t>
    </r>
  </si>
  <si>
    <r>
      <rPr>
        <sz val="10"/>
        <color rgb="FF231F20"/>
        <rFont val="Helvetica"/>
        <family val="2"/>
        <scheme val="minor"/>
      </rPr>
      <t>Software Usage Restrictions</t>
    </r>
  </si>
  <si>
    <r>
      <rPr>
        <sz val="10"/>
        <color rgb="FF231F20"/>
        <rFont val="Helvetica"/>
        <family val="2"/>
        <scheme val="minor"/>
      </rPr>
      <t>CM-11</t>
    </r>
  </si>
  <si>
    <r>
      <rPr>
        <sz val="10"/>
        <color rgb="FF231F20"/>
        <rFont val="Helvetica"/>
        <family val="2"/>
        <scheme val="minor"/>
      </rPr>
      <t>User-Installed Software</t>
    </r>
  </si>
  <si>
    <r>
      <rPr>
        <sz val="10"/>
        <color rgb="FF231F20"/>
        <rFont val="Helvetica"/>
        <family val="2"/>
        <scheme val="minor"/>
      </rPr>
      <t>CP-1</t>
    </r>
  </si>
  <si>
    <t>Contingency Planning Policy and Procedures</t>
  </si>
  <si>
    <r>
      <rPr>
        <sz val="10"/>
        <color rgb="FF231F20"/>
        <rFont val="Helvetica"/>
        <family val="2"/>
        <scheme val="minor"/>
      </rPr>
      <t>CP-2</t>
    </r>
  </si>
  <si>
    <r>
      <rPr>
        <sz val="10"/>
        <color rgb="FF231F20"/>
        <rFont val="Helvetica"/>
        <family val="2"/>
        <scheme val="minor"/>
      </rPr>
      <t>Contingency Plan</t>
    </r>
  </si>
  <si>
    <r>
      <rPr>
        <sz val="10"/>
        <color rgb="FF231F20"/>
        <rFont val="Helvetica"/>
        <family val="2"/>
        <scheme val="minor"/>
      </rPr>
      <t>CP-3</t>
    </r>
  </si>
  <si>
    <r>
      <rPr>
        <sz val="10"/>
        <color rgb="FF231F20"/>
        <rFont val="Helvetica"/>
        <family val="2"/>
        <scheme val="minor"/>
      </rPr>
      <t>Contingency Training</t>
    </r>
  </si>
  <si>
    <r>
      <rPr>
        <sz val="10"/>
        <color rgb="FF231F20"/>
        <rFont val="Helvetica"/>
        <family val="2"/>
        <scheme val="minor"/>
      </rPr>
      <t>CP-4</t>
    </r>
  </si>
  <si>
    <r>
      <rPr>
        <sz val="10"/>
        <color rgb="FF231F20"/>
        <rFont val="Helvetica"/>
        <family val="2"/>
        <scheme val="minor"/>
      </rPr>
      <t>Contingency Plan Testing</t>
    </r>
  </si>
  <si>
    <r>
      <rPr>
        <sz val="10"/>
        <color rgb="FF231F20"/>
        <rFont val="Helvetica"/>
        <family val="2"/>
        <scheme val="minor"/>
      </rPr>
      <t>CP-5</t>
    </r>
  </si>
  <si>
    <r>
      <rPr>
        <sz val="10"/>
        <color rgb="FF231F20"/>
        <rFont val="Helvetica"/>
        <family val="2"/>
        <scheme val="minor"/>
      </rPr>
      <t>CP-6</t>
    </r>
  </si>
  <si>
    <r>
      <rPr>
        <sz val="10"/>
        <color rgb="FF231F20"/>
        <rFont val="Helvetica"/>
        <family val="2"/>
        <scheme val="minor"/>
      </rPr>
      <t>Alternate Storage Site</t>
    </r>
  </si>
  <si>
    <r>
      <rPr>
        <sz val="10"/>
        <color rgb="FF231F20"/>
        <rFont val="Helvetica"/>
        <family val="2"/>
        <scheme val="minor"/>
      </rPr>
      <t>CP-7</t>
    </r>
  </si>
  <si>
    <r>
      <rPr>
        <sz val="10"/>
        <color rgb="FF231F20"/>
        <rFont val="Helvetica"/>
        <family val="2"/>
        <scheme val="minor"/>
      </rPr>
      <t>Alternate Processing Site</t>
    </r>
  </si>
  <si>
    <r>
      <rPr>
        <sz val="10"/>
        <color rgb="FF231F20"/>
        <rFont val="Helvetica"/>
        <family val="2"/>
        <scheme val="minor"/>
      </rPr>
      <t>CP-8</t>
    </r>
  </si>
  <si>
    <r>
      <rPr>
        <sz val="10"/>
        <color rgb="FF231F20"/>
        <rFont val="Helvetica"/>
        <family val="2"/>
        <scheme val="minor"/>
      </rPr>
      <t>Telecommunications Services</t>
    </r>
  </si>
  <si>
    <r>
      <rPr>
        <sz val="10"/>
        <color rgb="FF231F20"/>
        <rFont val="Helvetica"/>
        <family val="2"/>
        <scheme val="minor"/>
      </rPr>
      <t>CP-9</t>
    </r>
  </si>
  <si>
    <r>
      <rPr>
        <sz val="10"/>
        <color rgb="FF231F20"/>
        <rFont val="Helvetica"/>
        <family val="2"/>
        <scheme val="minor"/>
      </rPr>
      <t>Information System Backup</t>
    </r>
  </si>
  <si>
    <r>
      <rPr>
        <sz val="10"/>
        <color rgb="FF231F20"/>
        <rFont val="Helvetica"/>
        <family val="2"/>
        <scheme val="minor"/>
      </rPr>
      <t>CP-10</t>
    </r>
  </si>
  <si>
    <t>Information System Recovery and Reconstitution</t>
  </si>
  <si>
    <r>
      <rPr>
        <sz val="10"/>
        <color rgb="FF231F20"/>
        <rFont val="Helvetica"/>
        <family val="2"/>
        <scheme val="minor"/>
      </rPr>
      <t>CP-11</t>
    </r>
  </si>
  <si>
    <r>
      <rPr>
        <sz val="10"/>
        <color rgb="FF231F20"/>
        <rFont val="Helvetica"/>
        <family val="2"/>
        <scheme val="minor"/>
      </rPr>
      <t>Alternate Communications Protocols</t>
    </r>
  </si>
  <si>
    <r>
      <rPr>
        <sz val="10"/>
        <color rgb="FF231F20"/>
        <rFont val="Helvetica"/>
        <family val="2"/>
        <scheme val="minor"/>
      </rPr>
      <t>CP-12</t>
    </r>
  </si>
  <si>
    <r>
      <rPr>
        <sz val="10"/>
        <color rgb="FF231F20"/>
        <rFont val="Helvetica"/>
        <family val="2"/>
        <scheme val="minor"/>
      </rPr>
      <t>Safe Mode</t>
    </r>
  </si>
  <si>
    <r>
      <rPr>
        <sz val="10"/>
        <color rgb="FF231F20"/>
        <rFont val="Helvetica"/>
        <family val="2"/>
        <scheme val="minor"/>
      </rPr>
      <t>CP-13</t>
    </r>
  </si>
  <si>
    <r>
      <rPr>
        <sz val="10"/>
        <color rgb="FF231F20"/>
        <rFont val="Helvetica"/>
        <family val="2"/>
        <scheme val="minor"/>
      </rPr>
      <t>Alternative Security Mechanisms</t>
    </r>
  </si>
  <si>
    <r>
      <rPr>
        <sz val="10"/>
        <color rgb="FF231F20"/>
        <rFont val="Helvetica"/>
        <family val="2"/>
        <scheme val="minor"/>
      </rPr>
      <t>IA-1</t>
    </r>
  </si>
  <si>
    <t>Identification and Authentication Policy and Procedures</t>
  </si>
  <si>
    <r>
      <rPr>
        <sz val="10"/>
        <color rgb="FF231F20"/>
        <rFont val="Helvetica"/>
        <family val="2"/>
        <scheme val="minor"/>
      </rPr>
      <t>IA-2</t>
    </r>
  </si>
  <si>
    <t>Identification and Authentication (Organizational Users)</t>
  </si>
  <si>
    <r>
      <rPr>
        <sz val="10"/>
        <color rgb="FF231F20"/>
        <rFont val="Helvetica"/>
        <family val="2"/>
        <scheme val="minor"/>
      </rPr>
      <t>IA-3</t>
    </r>
  </si>
  <si>
    <r>
      <rPr>
        <sz val="10"/>
        <color rgb="FF231F20"/>
        <rFont val="Helvetica"/>
        <family val="2"/>
        <scheme val="minor"/>
      </rPr>
      <t>Device Identification and Authentication</t>
    </r>
  </si>
  <si>
    <r>
      <rPr>
        <sz val="10"/>
        <color rgb="FF231F20"/>
        <rFont val="Helvetica"/>
        <family val="2"/>
        <scheme val="minor"/>
      </rPr>
      <t>IA-4</t>
    </r>
  </si>
  <si>
    <r>
      <rPr>
        <sz val="10"/>
        <color rgb="FF231F20"/>
        <rFont val="Helvetica"/>
        <family val="2"/>
        <scheme val="minor"/>
      </rPr>
      <t>Identifier Management</t>
    </r>
  </si>
  <si>
    <r>
      <rPr>
        <sz val="10"/>
        <color rgb="FF231F20"/>
        <rFont val="Helvetica"/>
        <family val="2"/>
        <scheme val="minor"/>
      </rPr>
      <t>IA-5</t>
    </r>
  </si>
  <si>
    <r>
      <rPr>
        <sz val="10"/>
        <color rgb="FF231F20"/>
        <rFont val="Helvetica"/>
        <family val="2"/>
        <scheme val="minor"/>
      </rPr>
      <t>Authenticator Management</t>
    </r>
  </si>
  <si>
    <t>Password -Based Authentication: Enforces minimum complexity</t>
  </si>
  <si>
    <r>
      <rPr>
        <sz val="10"/>
        <color rgb="FF231F20"/>
        <rFont val="Helvetica"/>
        <family val="2"/>
        <scheme val="minor"/>
      </rPr>
      <t>IA-6</t>
    </r>
  </si>
  <si>
    <r>
      <rPr>
        <sz val="10"/>
        <color rgb="FF231F20"/>
        <rFont val="Helvetica"/>
        <family val="2"/>
        <scheme val="minor"/>
      </rPr>
      <t>Authenticator Feedback</t>
    </r>
  </si>
  <si>
    <r>
      <rPr>
        <sz val="10"/>
        <color rgb="FF231F20"/>
        <rFont val="Helvetica"/>
        <family val="2"/>
        <scheme val="minor"/>
      </rPr>
      <t>IA-7</t>
    </r>
  </si>
  <si>
    <r>
      <rPr>
        <sz val="10"/>
        <color rgb="FF231F20"/>
        <rFont val="Helvetica"/>
        <family val="2"/>
        <scheme val="minor"/>
      </rPr>
      <t>Cryptographic Module Authentication</t>
    </r>
  </si>
  <si>
    <r>
      <rPr>
        <sz val="10"/>
        <color rgb="FF231F20"/>
        <rFont val="Helvetica"/>
        <family val="2"/>
        <scheme val="minor"/>
      </rPr>
      <t>IA-8</t>
    </r>
  </si>
  <si>
    <r>
      <rPr>
        <sz val="10"/>
        <color rgb="FF231F20"/>
        <rFont val="Helvetica"/>
        <family val="2"/>
        <scheme val="minor"/>
      </rPr>
      <t>Identification and Authentication (Non- Organizational Users)</t>
    </r>
  </si>
  <si>
    <r>
      <rPr>
        <sz val="10"/>
        <color rgb="FF231F20"/>
        <rFont val="Helvetica"/>
        <family val="2"/>
        <scheme val="minor"/>
      </rPr>
      <t>IA-9</t>
    </r>
  </si>
  <si>
    <r>
      <rPr>
        <sz val="10"/>
        <color rgb="FF231F20"/>
        <rFont val="Helvetica"/>
        <family val="2"/>
        <scheme val="minor"/>
      </rPr>
      <t>Service Identification and Authentication</t>
    </r>
  </si>
  <si>
    <r>
      <rPr>
        <sz val="10"/>
        <color rgb="FF231F20"/>
        <rFont val="Helvetica"/>
        <family val="2"/>
        <scheme val="minor"/>
      </rPr>
      <t>IA-10</t>
    </r>
  </si>
  <si>
    <r>
      <rPr>
        <sz val="10"/>
        <color rgb="FF231F20"/>
        <rFont val="Helvetica"/>
        <family val="2"/>
        <scheme val="minor"/>
      </rPr>
      <t>Adaptive Identification and Authentication</t>
    </r>
  </si>
  <si>
    <r>
      <rPr>
        <sz val="10"/>
        <color rgb="FF231F20"/>
        <rFont val="Helvetica"/>
        <family val="2"/>
        <scheme val="minor"/>
      </rPr>
      <t>IA-11</t>
    </r>
  </si>
  <si>
    <r>
      <rPr>
        <sz val="10"/>
        <color rgb="FF231F20"/>
        <rFont val="Helvetica"/>
        <family val="2"/>
        <scheme val="minor"/>
      </rPr>
      <t>Re-authentication</t>
    </r>
  </si>
  <si>
    <r>
      <rPr>
        <sz val="10"/>
        <color rgb="FF231F20"/>
        <rFont val="Helvetica"/>
        <family val="2"/>
        <scheme val="minor"/>
      </rPr>
      <t>IR-1</t>
    </r>
  </si>
  <si>
    <r>
      <rPr>
        <sz val="10"/>
        <color rgb="FF231F20"/>
        <rFont val="Helvetica"/>
        <family val="2"/>
        <scheme val="minor"/>
      </rPr>
      <t>Incident Response Policy and Procedures</t>
    </r>
  </si>
  <si>
    <r>
      <rPr>
        <sz val="10"/>
        <color rgb="FF231F20"/>
        <rFont val="Helvetica"/>
        <family val="2"/>
        <scheme val="minor"/>
      </rPr>
      <t>IR-2</t>
    </r>
  </si>
  <si>
    <r>
      <rPr>
        <sz val="10"/>
        <color rgb="FF231F20"/>
        <rFont val="Helvetica"/>
        <family val="2"/>
        <scheme val="minor"/>
      </rPr>
      <t>Incident Response Training</t>
    </r>
  </si>
  <si>
    <r>
      <rPr>
        <sz val="10"/>
        <color rgb="FF231F20"/>
        <rFont val="Helvetica"/>
        <family val="2"/>
        <scheme val="minor"/>
      </rPr>
      <t>IR-3</t>
    </r>
  </si>
  <si>
    <r>
      <rPr>
        <sz val="10"/>
        <color rgb="FF231F20"/>
        <rFont val="Helvetica"/>
        <family val="2"/>
        <scheme val="minor"/>
      </rPr>
      <t>Incident Response Testing</t>
    </r>
  </si>
  <si>
    <r>
      <rPr>
        <sz val="10"/>
        <color rgb="FF231F20"/>
        <rFont val="Helvetica"/>
        <family val="2"/>
        <scheme val="minor"/>
      </rPr>
      <t>IR-4</t>
    </r>
  </si>
  <si>
    <r>
      <rPr>
        <sz val="10"/>
        <color rgb="FF231F20"/>
        <rFont val="Helvetica"/>
        <family val="2"/>
        <scheme val="minor"/>
      </rPr>
      <t>Incident Handling</t>
    </r>
  </si>
  <si>
    <r>
      <rPr>
        <sz val="10"/>
        <color rgb="FF231F20"/>
        <rFont val="Helvetica"/>
        <family val="2"/>
        <scheme val="minor"/>
      </rPr>
      <t>IR-5</t>
    </r>
  </si>
  <si>
    <r>
      <rPr>
        <sz val="10"/>
        <color rgb="FF231F20"/>
        <rFont val="Helvetica"/>
        <family val="2"/>
        <scheme val="minor"/>
      </rPr>
      <t>IR-6</t>
    </r>
  </si>
  <si>
    <r>
      <rPr>
        <sz val="10"/>
        <color rgb="FF231F20"/>
        <rFont val="Helvetica"/>
        <family val="2"/>
        <scheme val="minor"/>
      </rPr>
      <t>Incident Reporting</t>
    </r>
  </si>
  <si>
    <r>
      <rPr>
        <sz val="10"/>
        <color rgb="FF231F20"/>
        <rFont val="Helvetica"/>
        <family val="2"/>
        <scheme val="minor"/>
      </rPr>
      <t>IR-7</t>
    </r>
  </si>
  <si>
    <r>
      <rPr>
        <sz val="10"/>
        <color rgb="FF231F20"/>
        <rFont val="Helvetica"/>
        <family val="2"/>
        <scheme val="minor"/>
      </rPr>
      <t>Incident Response Assistance</t>
    </r>
  </si>
  <si>
    <r>
      <rPr>
        <sz val="10"/>
        <color rgb="FF231F20"/>
        <rFont val="Helvetica"/>
        <family val="2"/>
        <scheme val="minor"/>
      </rPr>
      <t>IR-8</t>
    </r>
  </si>
  <si>
    <r>
      <rPr>
        <sz val="10"/>
        <color rgb="FF231F20"/>
        <rFont val="Helvetica"/>
        <family val="2"/>
        <scheme val="minor"/>
      </rPr>
      <t>Incident Response Plan</t>
    </r>
  </si>
  <si>
    <r>
      <rPr>
        <sz val="10"/>
        <color rgb="FF231F20"/>
        <rFont val="Helvetica"/>
        <family val="2"/>
        <scheme val="minor"/>
      </rPr>
      <t>IR-9</t>
    </r>
  </si>
  <si>
    <r>
      <rPr>
        <sz val="10"/>
        <color rgb="FF231F20"/>
        <rFont val="Helvetica"/>
        <family val="2"/>
        <scheme val="minor"/>
      </rPr>
      <t>Information Spillage Response</t>
    </r>
  </si>
  <si>
    <r>
      <rPr>
        <sz val="10"/>
        <color rgb="FF231F20"/>
        <rFont val="Helvetica"/>
        <family val="2"/>
        <scheme val="minor"/>
      </rPr>
      <t>IR-10</t>
    </r>
  </si>
  <si>
    <t>Integrated Information Security Analysis Team</t>
  </si>
  <si>
    <r>
      <rPr>
        <sz val="10"/>
        <color rgb="FF231F20"/>
        <rFont val="Helvetica"/>
        <family val="2"/>
        <scheme val="minor"/>
      </rPr>
      <t>MA-1</t>
    </r>
  </si>
  <si>
    <r>
      <rPr>
        <sz val="10"/>
        <color rgb="FF231F20"/>
        <rFont val="Helvetica"/>
        <family val="2"/>
        <scheme val="minor"/>
      </rPr>
      <t>System Maintenance Policy and Procedures</t>
    </r>
  </si>
  <si>
    <r>
      <rPr>
        <sz val="10"/>
        <color rgb="FF231F20"/>
        <rFont val="Helvetica"/>
        <family val="2"/>
        <scheme val="minor"/>
      </rPr>
      <t>MA-2</t>
    </r>
  </si>
  <si>
    <r>
      <rPr>
        <sz val="10"/>
        <color rgb="FF231F20"/>
        <rFont val="Helvetica"/>
        <family val="2"/>
        <scheme val="minor"/>
      </rPr>
      <t>Controlled Maintenance</t>
    </r>
  </si>
  <si>
    <r>
      <rPr>
        <sz val="10"/>
        <color rgb="FF231F20"/>
        <rFont val="Helvetica"/>
        <family val="2"/>
        <scheme val="minor"/>
      </rPr>
      <t>MA-3</t>
    </r>
  </si>
  <si>
    <r>
      <rPr>
        <sz val="10"/>
        <color rgb="FF231F20"/>
        <rFont val="Helvetica"/>
        <family val="2"/>
        <scheme val="minor"/>
      </rPr>
      <t>Maintenance Tools</t>
    </r>
  </si>
  <si>
    <r>
      <rPr>
        <sz val="10"/>
        <color rgb="FF231F20"/>
        <rFont val="Helvetica"/>
        <family val="2"/>
        <scheme val="minor"/>
      </rPr>
      <t>MA-4</t>
    </r>
  </si>
  <si>
    <r>
      <rPr>
        <sz val="10"/>
        <color rgb="FF231F20"/>
        <rFont val="Helvetica"/>
        <family val="2"/>
        <scheme val="minor"/>
      </rPr>
      <t>Nonlocal Maintenance</t>
    </r>
  </si>
  <si>
    <r>
      <rPr>
        <sz val="10"/>
        <color rgb="FF231F20"/>
        <rFont val="Helvetica"/>
        <family val="2"/>
        <scheme val="minor"/>
      </rPr>
      <t>MA-5</t>
    </r>
  </si>
  <si>
    <r>
      <rPr>
        <sz val="10"/>
        <color rgb="FF231F20"/>
        <rFont val="Helvetica"/>
        <family val="2"/>
        <scheme val="minor"/>
      </rPr>
      <t>Maintenance Personnel</t>
    </r>
  </si>
  <si>
    <r>
      <rPr>
        <sz val="10"/>
        <color rgb="FF231F20"/>
        <rFont val="Helvetica"/>
        <family val="2"/>
        <scheme val="minor"/>
      </rPr>
      <t>MA-6</t>
    </r>
  </si>
  <si>
    <r>
      <rPr>
        <sz val="10"/>
        <color rgb="FF231F20"/>
        <rFont val="Helvetica"/>
        <family val="2"/>
        <scheme val="minor"/>
      </rPr>
      <t>Timely Maintenance</t>
    </r>
  </si>
  <si>
    <r>
      <rPr>
        <sz val="10"/>
        <color rgb="FF231F20"/>
        <rFont val="Helvetica"/>
        <family val="2"/>
        <scheme val="minor"/>
      </rPr>
      <t>MP-1</t>
    </r>
  </si>
  <si>
    <r>
      <rPr>
        <sz val="10"/>
        <color rgb="FF231F20"/>
        <rFont val="Helvetica"/>
        <family val="2"/>
        <scheme val="minor"/>
      </rPr>
      <t>Media Protection Policy and Procedures</t>
    </r>
  </si>
  <si>
    <r>
      <rPr>
        <sz val="10"/>
        <color rgb="FF231F20"/>
        <rFont val="Helvetica"/>
        <family val="2"/>
        <scheme val="minor"/>
      </rPr>
      <t>MP-2</t>
    </r>
  </si>
  <si>
    <r>
      <rPr>
        <sz val="10"/>
        <color rgb="FF231F20"/>
        <rFont val="Helvetica"/>
        <family val="2"/>
        <scheme val="minor"/>
      </rPr>
      <t>Media Access</t>
    </r>
  </si>
  <si>
    <r>
      <rPr>
        <sz val="10"/>
        <color rgb="FF231F20"/>
        <rFont val="Helvetica"/>
        <family val="2"/>
        <scheme val="minor"/>
      </rPr>
      <t>MP-3</t>
    </r>
  </si>
  <si>
    <r>
      <rPr>
        <sz val="10"/>
        <color rgb="FF231F20"/>
        <rFont val="Helvetica"/>
        <family val="2"/>
        <scheme val="minor"/>
      </rPr>
      <t>Media Marking</t>
    </r>
  </si>
  <si>
    <r>
      <rPr>
        <sz val="10"/>
        <color rgb="FF231F20"/>
        <rFont val="Helvetica"/>
        <family val="2"/>
        <scheme val="minor"/>
      </rPr>
      <t>MP-4</t>
    </r>
  </si>
  <si>
    <r>
      <rPr>
        <sz val="10"/>
        <color rgb="FF231F20"/>
        <rFont val="Helvetica"/>
        <family val="2"/>
        <scheme val="minor"/>
      </rPr>
      <t>Media Storage</t>
    </r>
  </si>
  <si>
    <r>
      <rPr>
        <sz val="10"/>
        <color rgb="FF231F20"/>
        <rFont val="Helvetica"/>
        <family val="2"/>
        <scheme val="minor"/>
      </rPr>
      <t>MP-5</t>
    </r>
  </si>
  <si>
    <r>
      <rPr>
        <sz val="10"/>
        <color rgb="FF231F20"/>
        <rFont val="Helvetica"/>
        <family val="2"/>
        <scheme val="minor"/>
      </rPr>
      <t>Media Transport</t>
    </r>
  </si>
  <si>
    <r>
      <rPr>
        <sz val="10"/>
        <color rgb="FF231F20"/>
        <rFont val="Helvetica"/>
        <family val="2"/>
        <scheme val="minor"/>
      </rPr>
      <t>MP-6</t>
    </r>
  </si>
  <si>
    <r>
      <rPr>
        <sz val="10"/>
        <color rgb="FF231F20"/>
        <rFont val="Helvetica"/>
        <family val="2"/>
        <scheme val="minor"/>
      </rPr>
      <t>Media Sanitization</t>
    </r>
  </si>
  <si>
    <r>
      <rPr>
        <sz val="10"/>
        <color rgb="FF231F20"/>
        <rFont val="Helvetica"/>
        <family val="2"/>
        <scheme val="minor"/>
      </rPr>
      <t>MP-7</t>
    </r>
  </si>
  <si>
    <r>
      <rPr>
        <sz val="10"/>
        <color rgb="FF231F20"/>
        <rFont val="Helvetica"/>
        <family val="2"/>
        <scheme val="minor"/>
      </rPr>
      <t>Media Use</t>
    </r>
  </si>
  <si>
    <r>
      <rPr>
        <sz val="10"/>
        <color rgb="FF231F20"/>
        <rFont val="Helvetica"/>
        <family val="2"/>
        <scheme val="minor"/>
      </rPr>
      <t>MP-8</t>
    </r>
  </si>
  <si>
    <r>
      <rPr>
        <sz val="10"/>
        <color rgb="FF231F20"/>
        <rFont val="Helvetica"/>
        <family val="2"/>
        <scheme val="minor"/>
      </rPr>
      <t>Media Downgrading</t>
    </r>
  </si>
  <si>
    <r>
      <rPr>
        <sz val="10"/>
        <color rgb="FF231F20"/>
        <rFont val="Helvetica"/>
        <family val="2"/>
        <scheme val="minor"/>
      </rPr>
      <t>PE-1</t>
    </r>
  </si>
  <si>
    <t>Physical and Environmental Protection Policy and Procedures</t>
  </si>
  <si>
    <r>
      <rPr>
        <sz val="10"/>
        <color rgb="FF231F20"/>
        <rFont val="Helvetica"/>
        <family val="2"/>
        <scheme val="minor"/>
      </rPr>
      <t>PE-2</t>
    </r>
  </si>
  <si>
    <r>
      <rPr>
        <sz val="10"/>
        <color rgb="FF231F20"/>
        <rFont val="Helvetica"/>
        <family val="2"/>
        <scheme val="minor"/>
      </rPr>
      <t>Physical Access Authorizations</t>
    </r>
  </si>
  <si>
    <r>
      <rPr>
        <sz val="10"/>
        <color rgb="FF231F20"/>
        <rFont val="Helvetica"/>
        <family val="2"/>
        <scheme val="minor"/>
      </rPr>
      <t>PE-3</t>
    </r>
  </si>
  <si>
    <r>
      <rPr>
        <sz val="10"/>
        <color rgb="FF231F20"/>
        <rFont val="Helvetica"/>
        <family val="2"/>
        <scheme val="minor"/>
      </rPr>
      <t>Physical Access Control</t>
    </r>
  </si>
  <si>
    <r>
      <rPr>
        <sz val="10"/>
        <color rgb="FF231F20"/>
        <rFont val="Helvetica"/>
        <family val="2"/>
        <scheme val="minor"/>
      </rPr>
      <t>PE-4</t>
    </r>
  </si>
  <si>
    <r>
      <rPr>
        <sz val="10"/>
        <color rgb="FF231F20"/>
        <rFont val="Helvetica"/>
        <family val="2"/>
        <scheme val="minor"/>
      </rPr>
      <t>Access Control for Transmission Medium</t>
    </r>
  </si>
  <si>
    <r>
      <rPr>
        <sz val="10"/>
        <color rgb="FF231F20"/>
        <rFont val="Helvetica"/>
        <family val="2"/>
        <scheme val="minor"/>
      </rPr>
      <t>PE-5</t>
    </r>
  </si>
  <si>
    <r>
      <rPr>
        <sz val="10"/>
        <color rgb="FF231F20"/>
        <rFont val="Helvetica"/>
        <family val="2"/>
        <scheme val="minor"/>
      </rPr>
      <t>Access Control for Output Devices</t>
    </r>
  </si>
  <si>
    <r>
      <rPr>
        <sz val="10"/>
        <color rgb="FF231F20"/>
        <rFont val="Helvetica"/>
        <family val="2"/>
        <scheme val="minor"/>
      </rPr>
      <t>PE-6</t>
    </r>
  </si>
  <si>
    <r>
      <rPr>
        <sz val="10"/>
        <color rgb="FF231F20"/>
        <rFont val="Helvetica"/>
        <family val="2"/>
        <scheme val="minor"/>
      </rPr>
      <t>Monitoring Physical Access</t>
    </r>
  </si>
  <si>
    <r>
      <rPr>
        <sz val="10"/>
        <color rgb="FF231F20"/>
        <rFont val="Helvetica"/>
        <family val="2"/>
        <scheme val="minor"/>
      </rPr>
      <t>PE-7</t>
    </r>
  </si>
  <si>
    <r>
      <rPr>
        <sz val="10"/>
        <color rgb="FF231F20"/>
        <rFont val="Helvetica"/>
        <family val="2"/>
        <scheme val="minor"/>
      </rPr>
      <t>PE-8</t>
    </r>
  </si>
  <si>
    <r>
      <rPr>
        <sz val="10"/>
        <color rgb="FF231F20"/>
        <rFont val="Helvetica"/>
        <family val="2"/>
        <scheme val="minor"/>
      </rPr>
      <t>Visitor Access Records</t>
    </r>
  </si>
  <si>
    <r>
      <rPr>
        <sz val="10"/>
        <color rgb="FF231F20"/>
        <rFont val="Helvetica"/>
        <family val="2"/>
        <scheme val="minor"/>
      </rPr>
      <t>PE-9</t>
    </r>
  </si>
  <si>
    <r>
      <rPr>
        <sz val="10"/>
        <color rgb="FF231F20"/>
        <rFont val="Helvetica"/>
        <family val="2"/>
        <scheme val="minor"/>
      </rPr>
      <t>Power Equipment and Cabling</t>
    </r>
  </si>
  <si>
    <r>
      <rPr>
        <sz val="10"/>
        <color rgb="FF231F20"/>
        <rFont val="Helvetica"/>
        <family val="2"/>
        <scheme val="minor"/>
      </rPr>
      <t>PE-10</t>
    </r>
  </si>
  <si>
    <r>
      <rPr>
        <sz val="10"/>
        <color rgb="FF231F20"/>
        <rFont val="Helvetica"/>
        <family val="2"/>
        <scheme val="minor"/>
      </rPr>
      <t>Emergency Shutoff</t>
    </r>
  </si>
  <si>
    <r>
      <rPr>
        <sz val="10"/>
        <color rgb="FF231F20"/>
        <rFont val="Helvetica"/>
        <family val="2"/>
        <scheme val="minor"/>
      </rPr>
      <t>PE-11</t>
    </r>
  </si>
  <si>
    <r>
      <rPr>
        <sz val="10"/>
        <color rgb="FF231F20"/>
        <rFont val="Helvetica"/>
        <family val="2"/>
        <scheme val="minor"/>
      </rPr>
      <t>Emergency Power</t>
    </r>
  </si>
  <si>
    <r>
      <rPr>
        <sz val="10"/>
        <color rgb="FF231F20"/>
        <rFont val="Helvetica"/>
        <family val="2"/>
        <scheme val="minor"/>
      </rPr>
      <t>PE-12</t>
    </r>
  </si>
  <si>
    <r>
      <rPr>
        <sz val="10"/>
        <color rgb="FF231F20"/>
        <rFont val="Helvetica"/>
        <family val="2"/>
        <scheme val="minor"/>
      </rPr>
      <t>Emergency Lighting</t>
    </r>
  </si>
  <si>
    <r>
      <rPr>
        <sz val="10"/>
        <color rgb="FF231F20"/>
        <rFont val="Helvetica"/>
        <family val="2"/>
        <scheme val="minor"/>
      </rPr>
      <t>PE-13</t>
    </r>
  </si>
  <si>
    <r>
      <rPr>
        <sz val="10"/>
        <color rgb="FF231F20"/>
        <rFont val="Helvetica"/>
        <family val="2"/>
        <scheme val="minor"/>
      </rPr>
      <t>Fire Protection</t>
    </r>
  </si>
  <si>
    <r>
      <rPr>
        <sz val="10"/>
        <color rgb="FF231F20"/>
        <rFont val="Helvetica"/>
        <family val="2"/>
        <scheme val="minor"/>
      </rPr>
      <t>PE-14</t>
    </r>
  </si>
  <si>
    <r>
      <rPr>
        <sz val="10"/>
        <color rgb="FF231F20"/>
        <rFont val="Helvetica"/>
        <family val="2"/>
        <scheme val="minor"/>
      </rPr>
      <t>Temperature and Humidity Controls</t>
    </r>
  </si>
  <si>
    <r>
      <rPr>
        <sz val="10"/>
        <color rgb="FF231F20"/>
        <rFont val="Helvetica"/>
        <family val="2"/>
        <scheme val="minor"/>
      </rPr>
      <t>PE-15</t>
    </r>
  </si>
  <si>
    <r>
      <rPr>
        <sz val="10"/>
        <color rgb="FF231F20"/>
        <rFont val="Helvetica"/>
        <family val="2"/>
        <scheme val="minor"/>
      </rPr>
      <t>Water Damage Protection</t>
    </r>
  </si>
  <si>
    <r>
      <rPr>
        <sz val="10"/>
        <color rgb="FF231F20"/>
        <rFont val="Helvetica"/>
        <family val="2"/>
        <scheme val="minor"/>
      </rPr>
      <t>PE-16</t>
    </r>
  </si>
  <si>
    <r>
      <rPr>
        <sz val="10"/>
        <color rgb="FF231F20"/>
        <rFont val="Helvetica"/>
        <family val="2"/>
        <scheme val="minor"/>
      </rPr>
      <t>Delivery and Removal</t>
    </r>
  </si>
  <si>
    <r>
      <rPr>
        <sz val="10"/>
        <color rgb="FF231F20"/>
        <rFont val="Helvetica"/>
        <family val="2"/>
        <scheme val="minor"/>
      </rPr>
      <t>PE-17</t>
    </r>
  </si>
  <si>
    <r>
      <rPr>
        <sz val="10"/>
        <color rgb="FF231F20"/>
        <rFont val="Helvetica"/>
        <family val="2"/>
        <scheme val="minor"/>
      </rPr>
      <t>Alternate Work Site</t>
    </r>
  </si>
  <si>
    <r>
      <rPr>
        <sz val="10"/>
        <color rgb="FF231F20"/>
        <rFont val="Helvetica"/>
        <family val="2"/>
        <scheme val="minor"/>
      </rPr>
      <t>PE-18</t>
    </r>
  </si>
  <si>
    <r>
      <rPr>
        <sz val="10"/>
        <color rgb="FF231F20"/>
        <rFont val="Helvetica"/>
        <family val="2"/>
        <scheme val="minor"/>
      </rPr>
      <t>Location of Information System Components</t>
    </r>
  </si>
  <si>
    <r>
      <rPr>
        <sz val="10"/>
        <color rgb="FF231F20"/>
        <rFont val="Helvetica"/>
        <family val="2"/>
        <scheme val="minor"/>
      </rPr>
      <t>PE-19</t>
    </r>
  </si>
  <si>
    <r>
      <rPr>
        <sz val="10"/>
        <color rgb="FF231F20"/>
        <rFont val="Helvetica"/>
        <family val="2"/>
        <scheme val="minor"/>
      </rPr>
      <t>Information Leakage</t>
    </r>
  </si>
  <si>
    <r>
      <rPr>
        <sz val="10"/>
        <color rgb="FF231F20"/>
        <rFont val="Helvetica"/>
        <family val="2"/>
        <scheme val="minor"/>
      </rPr>
      <t>PE-20</t>
    </r>
  </si>
  <si>
    <r>
      <rPr>
        <sz val="10"/>
        <color rgb="FF231F20"/>
        <rFont val="Helvetica"/>
        <family val="2"/>
        <scheme val="minor"/>
      </rPr>
      <t>Asset Monitoring and Tracking</t>
    </r>
  </si>
  <si>
    <r>
      <rPr>
        <sz val="10"/>
        <color rgb="FF231F20"/>
        <rFont val="Helvetica"/>
        <family val="2"/>
        <scheme val="minor"/>
      </rPr>
      <t>PL-1</t>
    </r>
  </si>
  <si>
    <r>
      <rPr>
        <sz val="10"/>
        <color rgb="FF231F20"/>
        <rFont val="Helvetica"/>
        <family val="2"/>
        <scheme val="minor"/>
      </rPr>
      <t>Security Planning Policy and Procedures</t>
    </r>
  </si>
  <si>
    <r>
      <rPr>
        <sz val="10"/>
        <color rgb="FF231F20"/>
        <rFont val="Helvetica"/>
        <family val="2"/>
        <scheme val="minor"/>
      </rPr>
      <t>PL-2</t>
    </r>
  </si>
  <si>
    <r>
      <rPr>
        <sz val="10"/>
        <color rgb="FF231F20"/>
        <rFont val="Helvetica"/>
        <family val="2"/>
        <scheme val="minor"/>
      </rPr>
      <t>System Security Plan</t>
    </r>
  </si>
  <si>
    <r>
      <rPr>
        <sz val="10"/>
        <color rgb="FF231F20"/>
        <rFont val="Helvetica"/>
        <family val="2"/>
        <scheme val="minor"/>
      </rPr>
      <t>PL-3</t>
    </r>
  </si>
  <si>
    <r>
      <rPr>
        <sz val="10"/>
        <color rgb="FF231F20"/>
        <rFont val="Helvetica"/>
        <family val="2"/>
        <scheme val="minor"/>
      </rPr>
      <t>PL-4</t>
    </r>
  </si>
  <si>
    <r>
      <rPr>
        <sz val="10"/>
        <color rgb="FF231F20"/>
        <rFont val="Helvetica"/>
        <family val="2"/>
        <scheme val="minor"/>
      </rPr>
      <t>Rules of Behavior</t>
    </r>
  </si>
  <si>
    <r>
      <rPr>
        <sz val="10"/>
        <color rgb="FF231F20"/>
        <rFont val="Helvetica"/>
        <family val="2"/>
        <scheme val="minor"/>
      </rPr>
      <t>PL-5</t>
    </r>
  </si>
  <si>
    <r>
      <rPr>
        <sz val="10"/>
        <color rgb="FF231F20"/>
        <rFont val="Helvetica"/>
        <family val="2"/>
        <scheme val="minor"/>
      </rPr>
      <t>PL-6</t>
    </r>
  </si>
  <si>
    <r>
      <rPr>
        <sz val="10"/>
        <color rgb="FF231F20"/>
        <rFont val="Helvetica"/>
        <family val="2"/>
        <scheme val="minor"/>
      </rPr>
      <t>PL-7</t>
    </r>
  </si>
  <si>
    <r>
      <rPr>
        <sz val="10"/>
        <color rgb="FF231F20"/>
        <rFont val="Helvetica"/>
        <family val="2"/>
        <scheme val="minor"/>
      </rPr>
      <t>Security Concept of Operations</t>
    </r>
  </si>
  <si>
    <r>
      <rPr>
        <sz val="10"/>
        <color rgb="FF231F20"/>
        <rFont val="Helvetica"/>
        <family val="2"/>
        <scheme val="minor"/>
      </rPr>
      <t>PL-8</t>
    </r>
  </si>
  <si>
    <r>
      <rPr>
        <sz val="10"/>
        <color rgb="FF231F20"/>
        <rFont val="Helvetica"/>
        <family val="2"/>
        <scheme val="minor"/>
      </rPr>
      <t>Information Security Architecture</t>
    </r>
  </si>
  <si>
    <r>
      <rPr>
        <sz val="10"/>
        <color rgb="FF231F20"/>
        <rFont val="Helvetica"/>
        <family val="2"/>
        <scheme val="minor"/>
      </rPr>
      <t>PL-9</t>
    </r>
  </si>
  <si>
    <r>
      <rPr>
        <sz val="10"/>
        <color rgb="FF231F20"/>
        <rFont val="Helvetica"/>
        <family val="2"/>
        <scheme val="minor"/>
      </rPr>
      <t>Central Management</t>
    </r>
  </si>
  <si>
    <r>
      <rPr>
        <sz val="10"/>
        <color rgb="FF231F20"/>
        <rFont val="Helvetica"/>
        <family val="2"/>
        <scheme val="minor"/>
      </rPr>
      <t>PS-1</t>
    </r>
  </si>
  <si>
    <r>
      <rPr>
        <sz val="10"/>
        <color rgb="FF231F20"/>
        <rFont val="Helvetica"/>
        <family val="2"/>
        <scheme val="minor"/>
      </rPr>
      <t>Personnel Security Policy and Procedures</t>
    </r>
  </si>
  <si>
    <r>
      <rPr>
        <sz val="10"/>
        <color rgb="FF231F20"/>
        <rFont val="Helvetica"/>
        <family val="2"/>
        <scheme val="minor"/>
      </rPr>
      <t>PS-2</t>
    </r>
  </si>
  <si>
    <r>
      <rPr>
        <sz val="10"/>
        <color rgb="FF231F20"/>
        <rFont val="Helvetica"/>
        <family val="2"/>
        <scheme val="minor"/>
      </rPr>
      <t>Position Risk Designation</t>
    </r>
  </si>
  <si>
    <r>
      <rPr>
        <sz val="10"/>
        <color rgb="FF231F20"/>
        <rFont val="Helvetica"/>
        <family val="2"/>
        <scheme val="minor"/>
      </rPr>
      <t>PS-3</t>
    </r>
  </si>
  <si>
    <r>
      <rPr>
        <sz val="10"/>
        <color rgb="FF231F20"/>
        <rFont val="Helvetica"/>
        <family val="2"/>
        <scheme val="minor"/>
      </rPr>
      <t>Personnel Screening</t>
    </r>
  </si>
  <si>
    <r>
      <rPr>
        <sz val="10"/>
        <color rgb="FF231F20"/>
        <rFont val="Helvetica"/>
        <family val="2"/>
        <scheme val="minor"/>
      </rPr>
      <t>PS-4</t>
    </r>
  </si>
  <si>
    <r>
      <rPr>
        <sz val="10"/>
        <color rgb="FF231F20"/>
        <rFont val="Helvetica"/>
        <family val="2"/>
        <scheme val="minor"/>
      </rPr>
      <t>Personnel Termination</t>
    </r>
  </si>
  <si>
    <r>
      <rPr>
        <sz val="10"/>
        <color rgb="FF231F20"/>
        <rFont val="Helvetica"/>
        <family val="2"/>
        <scheme val="minor"/>
      </rPr>
      <t>PS-5</t>
    </r>
  </si>
  <si>
    <r>
      <rPr>
        <sz val="10"/>
        <color rgb="FF231F20"/>
        <rFont val="Helvetica"/>
        <family val="2"/>
        <scheme val="minor"/>
      </rPr>
      <t>Personnel Transfer</t>
    </r>
  </si>
  <si>
    <r>
      <rPr>
        <sz val="10"/>
        <color rgb="FF231F20"/>
        <rFont val="Helvetica"/>
        <family val="2"/>
        <scheme val="minor"/>
      </rPr>
      <t>PS-6</t>
    </r>
  </si>
  <si>
    <r>
      <rPr>
        <sz val="10"/>
        <color rgb="FF231F20"/>
        <rFont val="Helvetica"/>
        <family val="2"/>
        <scheme val="minor"/>
      </rPr>
      <t>Access Agreements</t>
    </r>
  </si>
  <si>
    <r>
      <rPr>
        <sz val="10"/>
        <color rgb="FF231F20"/>
        <rFont val="Helvetica"/>
        <family val="2"/>
        <scheme val="minor"/>
      </rPr>
      <t>PS-7</t>
    </r>
  </si>
  <si>
    <r>
      <rPr>
        <sz val="10"/>
        <color rgb="FF231F20"/>
        <rFont val="Helvetica"/>
        <family val="2"/>
        <scheme val="minor"/>
      </rPr>
      <t>Third-Party Personnel Security</t>
    </r>
  </si>
  <si>
    <r>
      <rPr>
        <sz val="10"/>
        <color rgb="FF231F20"/>
        <rFont val="Helvetica"/>
        <family val="2"/>
        <scheme val="minor"/>
      </rPr>
      <t>PS-8</t>
    </r>
  </si>
  <si>
    <r>
      <rPr>
        <sz val="10"/>
        <color rgb="FF231F20"/>
        <rFont val="Helvetica"/>
        <family val="2"/>
        <scheme val="minor"/>
      </rPr>
      <t>Personnel Sanctions</t>
    </r>
  </si>
  <si>
    <r>
      <rPr>
        <sz val="10"/>
        <color rgb="FF231F20"/>
        <rFont val="Helvetica"/>
        <family val="2"/>
        <scheme val="minor"/>
      </rPr>
      <t>RA-1</t>
    </r>
  </si>
  <si>
    <r>
      <rPr>
        <sz val="10"/>
        <color rgb="FF231F20"/>
        <rFont val="Helvetica"/>
        <family val="2"/>
        <scheme val="minor"/>
      </rPr>
      <t>Risk Assessment Policy and Procedures</t>
    </r>
  </si>
  <si>
    <r>
      <rPr>
        <sz val="10"/>
        <color rgb="FF231F20"/>
        <rFont val="Helvetica"/>
        <family val="2"/>
        <scheme val="minor"/>
      </rPr>
      <t>RA-2</t>
    </r>
  </si>
  <si>
    <r>
      <rPr>
        <sz val="10"/>
        <color rgb="FF231F20"/>
        <rFont val="Helvetica"/>
        <family val="2"/>
        <scheme val="minor"/>
      </rPr>
      <t>Security Categorization</t>
    </r>
  </si>
  <si>
    <r>
      <rPr>
        <sz val="10"/>
        <color rgb="FF231F20"/>
        <rFont val="Helvetica"/>
        <family val="2"/>
        <scheme val="minor"/>
      </rPr>
      <t>RA-3</t>
    </r>
  </si>
  <si>
    <r>
      <rPr>
        <sz val="10"/>
        <color rgb="FF231F20"/>
        <rFont val="Helvetica"/>
        <family val="2"/>
        <scheme val="minor"/>
      </rPr>
      <t>Risk Assessment</t>
    </r>
  </si>
  <si>
    <r>
      <rPr>
        <sz val="10"/>
        <color rgb="FF231F20"/>
        <rFont val="Helvetica"/>
        <family val="2"/>
        <scheme val="minor"/>
      </rPr>
      <t>RA-4</t>
    </r>
  </si>
  <si>
    <r>
      <rPr>
        <sz val="10"/>
        <color rgb="FF231F20"/>
        <rFont val="Helvetica"/>
        <family val="2"/>
        <scheme val="minor"/>
      </rPr>
      <t>RA-5</t>
    </r>
  </si>
  <si>
    <r>
      <rPr>
        <sz val="10"/>
        <color rgb="FF231F20"/>
        <rFont val="Helvetica"/>
        <family val="2"/>
        <scheme val="minor"/>
      </rPr>
      <t>Vulnerability Scanning</t>
    </r>
  </si>
  <si>
    <r>
      <rPr>
        <sz val="10"/>
        <color rgb="FF231F20"/>
        <rFont val="Helvetica"/>
        <family val="2"/>
        <scheme val="minor"/>
      </rPr>
      <t>RA-6</t>
    </r>
  </si>
  <si>
    <t>Technical Surveillance Countermeasures Survey</t>
  </si>
  <si>
    <r>
      <rPr>
        <sz val="10"/>
        <color rgb="FF231F20"/>
        <rFont val="Helvetica"/>
        <family val="2"/>
        <scheme val="minor"/>
      </rPr>
      <t>SA-1</t>
    </r>
  </si>
  <si>
    <t>System and Services Acquisition Policy and Procedures</t>
  </si>
  <si>
    <r>
      <rPr>
        <sz val="10"/>
        <color rgb="FF231F20"/>
        <rFont val="Helvetica"/>
        <family val="2"/>
        <scheme val="minor"/>
      </rPr>
      <t>SA-2</t>
    </r>
  </si>
  <si>
    <r>
      <rPr>
        <sz val="10"/>
        <color rgb="FF231F20"/>
        <rFont val="Helvetica"/>
        <family val="2"/>
        <scheme val="minor"/>
      </rPr>
      <t>Allocation of Resources</t>
    </r>
  </si>
  <si>
    <r>
      <rPr>
        <sz val="10"/>
        <color rgb="FF231F20"/>
        <rFont val="Helvetica"/>
        <family val="2"/>
        <scheme val="minor"/>
      </rPr>
      <t>SA-3</t>
    </r>
  </si>
  <si>
    <r>
      <rPr>
        <sz val="10"/>
        <color rgb="FF231F20"/>
        <rFont val="Helvetica"/>
        <family val="2"/>
        <scheme val="minor"/>
      </rPr>
      <t>System Development Life Cycle</t>
    </r>
  </si>
  <si>
    <r>
      <rPr>
        <sz val="10"/>
        <color rgb="FF231F20"/>
        <rFont val="Helvetica"/>
        <family val="2"/>
        <scheme val="minor"/>
      </rPr>
      <t>SA-4</t>
    </r>
  </si>
  <si>
    <r>
      <rPr>
        <sz val="10"/>
        <color rgb="FF231F20"/>
        <rFont val="Helvetica"/>
        <family val="2"/>
        <scheme val="minor"/>
      </rPr>
      <t>Acquisition Process</t>
    </r>
  </si>
  <si>
    <r>
      <rPr>
        <sz val="10"/>
        <color rgb="FF231F20"/>
        <rFont val="Helvetica"/>
        <family val="2"/>
        <scheme val="minor"/>
      </rPr>
      <t>SA-5</t>
    </r>
  </si>
  <si>
    <r>
      <rPr>
        <sz val="10"/>
        <color rgb="FF231F20"/>
        <rFont val="Helvetica"/>
        <family val="2"/>
        <scheme val="minor"/>
      </rPr>
      <t>Information System Documentation</t>
    </r>
  </si>
  <si>
    <r>
      <rPr>
        <sz val="10"/>
        <color rgb="FF231F20"/>
        <rFont val="Helvetica"/>
        <family val="2"/>
        <scheme val="minor"/>
      </rPr>
      <t>SA-6</t>
    </r>
  </si>
  <si>
    <r>
      <rPr>
        <sz val="10"/>
        <color rgb="FF231F20"/>
        <rFont val="Helvetica"/>
        <family val="2"/>
        <scheme val="minor"/>
      </rPr>
      <t>SA-7</t>
    </r>
  </si>
  <si>
    <r>
      <rPr>
        <sz val="10"/>
        <color rgb="FF231F20"/>
        <rFont val="Helvetica"/>
        <family val="2"/>
        <scheme val="minor"/>
      </rPr>
      <t>SA-8</t>
    </r>
  </si>
  <si>
    <r>
      <rPr>
        <sz val="10"/>
        <color rgb="FF231F20"/>
        <rFont val="Helvetica"/>
        <family val="2"/>
        <scheme val="minor"/>
      </rPr>
      <t>Security Engineering Principles</t>
    </r>
  </si>
  <si>
    <r>
      <rPr>
        <sz val="10"/>
        <color rgb="FF231F20"/>
        <rFont val="Helvetica"/>
        <family val="2"/>
        <scheme val="minor"/>
      </rPr>
      <t>SA-9</t>
    </r>
  </si>
  <si>
    <r>
      <rPr>
        <sz val="10"/>
        <color rgb="FF231F20"/>
        <rFont val="Helvetica"/>
        <family val="2"/>
        <scheme val="minor"/>
      </rPr>
      <t>External Information System Services</t>
    </r>
  </si>
  <si>
    <r>
      <rPr>
        <sz val="10"/>
        <color rgb="FF231F20"/>
        <rFont val="Helvetica"/>
        <family val="2"/>
        <scheme val="minor"/>
      </rPr>
      <t>SA-10</t>
    </r>
  </si>
  <si>
    <r>
      <rPr>
        <sz val="10"/>
        <color rgb="FF231F20"/>
        <rFont val="Helvetica"/>
        <family val="2"/>
        <scheme val="minor"/>
      </rPr>
      <t>Developer Configuration Management</t>
    </r>
  </si>
  <si>
    <r>
      <rPr>
        <sz val="10"/>
        <color rgb="FF231F20"/>
        <rFont val="Helvetica"/>
        <family val="2"/>
        <scheme val="minor"/>
      </rPr>
      <t>SA-11</t>
    </r>
  </si>
  <si>
    <r>
      <rPr>
        <sz val="10"/>
        <color rgb="FF231F20"/>
        <rFont val="Helvetica"/>
        <family val="2"/>
        <scheme val="minor"/>
      </rPr>
      <t>Developer Security Testing and Evaluation</t>
    </r>
  </si>
  <si>
    <r>
      <rPr>
        <sz val="10"/>
        <color rgb="FF231F20"/>
        <rFont val="Helvetica"/>
        <family val="2"/>
        <scheme val="minor"/>
      </rPr>
      <t>SA-12</t>
    </r>
  </si>
  <si>
    <r>
      <rPr>
        <sz val="10"/>
        <color rgb="FF231F20"/>
        <rFont val="Helvetica"/>
        <family val="2"/>
        <scheme val="minor"/>
      </rPr>
      <t>Supply Chain Protection</t>
    </r>
  </si>
  <si>
    <r>
      <rPr>
        <sz val="10"/>
        <color rgb="FF231F20"/>
        <rFont val="Helvetica"/>
        <family val="2"/>
        <scheme val="minor"/>
      </rPr>
      <t>SA-13</t>
    </r>
  </si>
  <si>
    <r>
      <rPr>
        <sz val="10"/>
        <color rgb="FF231F20"/>
        <rFont val="Helvetica"/>
        <family val="2"/>
        <scheme val="minor"/>
      </rPr>
      <t>Trustworthiness</t>
    </r>
  </si>
  <si>
    <r>
      <rPr>
        <sz val="10"/>
        <color rgb="FF231F20"/>
        <rFont val="Helvetica"/>
        <family val="2"/>
        <scheme val="minor"/>
      </rPr>
      <t>SA-14</t>
    </r>
  </si>
  <si>
    <r>
      <rPr>
        <sz val="10"/>
        <color rgb="FF231F20"/>
        <rFont val="Helvetica"/>
        <family val="2"/>
        <scheme val="minor"/>
      </rPr>
      <t>Criticality Analysis</t>
    </r>
  </si>
  <si>
    <r>
      <rPr>
        <sz val="10"/>
        <color rgb="FF231F20"/>
        <rFont val="Helvetica"/>
        <family val="2"/>
        <scheme val="minor"/>
      </rPr>
      <t>SA-15</t>
    </r>
  </si>
  <si>
    <t>Development Process, Standards, and Tools</t>
  </si>
  <si>
    <r>
      <rPr>
        <sz val="10"/>
        <color rgb="FF231F20"/>
        <rFont val="Helvetica"/>
        <family val="2"/>
        <scheme val="minor"/>
      </rPr>
      <t>SA-16</t>
    </r>
  </si>
  <si>
    <r>
      <rPr>
        <sz val="10"/>
        <color rgb="FF231F20"/>
        <rFont val="Helvetica"/>
        <family val="2"/>
        <scheme val="minor"/>
      </rPr>
      <t>Developer-Provided Training</t>
    </r>
  </si>
  <si>
    <r>
      <rPr>
        <sz val="10"/>
        <color rgb="FF231F20"/>
        <rFont val="Helvetica"/>
        <family val="2"/>
        <scheme val="minor"/>
      </rPr>
      <t>SA-17</t>
    </r>
  </si>
  <si>
    <r>
      <rPr>
        <sz val="10"/>
        <color rgb="FF231F20"/>
        <rFont val="Helvetica"/>
        <family val="2"/>
        <scheme val="minor"/>
      </rPr>
      <t>Developer Security Architecture and Design</t>
    </r>
  </si>
  <si>
    <r>
      <rPr>
        <sz val="10"/>
        <color rgb="FF231F20"/>
        <rFont val="Helvetica"/>
        <family val="2"/>
        <scheme val="minor"/>
      </rPr>
      <t>SA-18</t>
    </r>
  </si>
  <si>
    <r>
      <rPr>
        <sz val="10"/>
        <color rgb="FF231F20"/>
        <rFont val="Helvetica"/>
        <family val="2"/>
        <scheme val="minor"/>
      </rPr>
      <t>Tamper Resistance and Detection</t>
    </r>
  </si>
  <si>
    <r>
      <rPr>
        <sz val="10"/>
        <color rgb="FF231F20"/>
        <rFont val="Helvetica"/>
        <family val="2"/>
        <scheme val="minor"/>
      </rPr>
      <t>SA-19</t>
    </r>
  </si>
  <si>
    <r>
      <rPr>
        <sz val="10"/>
        <color rgb="FF231F20"/>
        <rFont val="Helvetica"/>
        <family val="2"/>
        <scheme val="minor"/>
      </rPr>
      <t>Component Authenticity</t>
    </r>
  </si>
  <si>
    <r>
      <rPr>
        <sz val="10"/>
        <color rgb="FF231F20"/>
        <rFont val="Helvetica"/>
        <family val="2"/>
        <scheme val="minor"/>
      </rPr>
      <t>SA-20</t>
    </r>
  </si>
  <si>
    <t>Customized Development of Critical Components</t>
  </si>
  <si>
    <r>
      <rPr>
        <sz val="10"/>
        <color rgb="FF231F20"/>
        <rFont val="Helvetica"/>
        <family val="2"/>
        <scheme val="minor"/>
      </rPr>
      <t>SA-21</t>
    </r>
  </si>
  <si>
    <r>
      <rPr>
        <sz val="10"/>
        <color rgb="FF231F20"/>
        <rFont val="Helvetica"/>
        <family val="2"/>
        <scheme val="minor"/>
      </rPr>
      <t>Developer Screening</t>
    </r>
  </si>
  <si>
    <r>
      <rPr>
        <sz val="10"/>
        <color rgb="FF231F20"/>
        <rFont val="Helvetica"/>
        <family val="2"/>
        <scheme val="minor"/>
      </rPr>
      <t>SA-22</t>
    </r>
  </si>
  <si>
    <r>
      <rPr>
        <sz val="10"/>
        <color rgb="FF231F20"/>
        <rFont val="Helvetica"/>
        <family val="2"/>
        <scheme val="minor"/>
      </rPr>
      <t>Unsupported System Components</t>
    </r>
  </si>
  <si>
    <r>
      <rPr>
        <sz val="10"/>
        <color rgb="FF231F20"/>
        <rFont val="Helvetica"/>
        <family val="2"/>
        <scheme val="minor"/>
      </rPr>
      <t>SC-1</t>
    </r>
  </si>
  <si>
    <t>System and Communications Protection Policy and Procedures</t>
  </si>
  <si>
    <r>
      <rPr>
        <sz val="10"/>
        <color rgb="FF231F20"/>
        <rFont val="Helvetica"/>
        <family val="2"/>
        <scheme val="minor"/>
      </rPr>
      <t>SC-2</t>
    </r>
  </si>
  <si>
    <r>
      <rPr>
        <sz val="10"/>
        <color rgb="FF231F20"/>
        <rFont val="Helvetica"/>
        <family val="2"/>
        <scheme val="minor"/>
      </rPr>
      <t>Application Partitioning</t>
    </r>
  </si>
  <si>
    <r>
      <rPr>
        <sz val="10"/>
        <color rgb="FF231F20"/>
        <rFont val="Helvetica"/>
        <family val="2"/>
        <scheme val="minor"/>
      </rPr>
      <t>SC-3</t>
    </r>
  </si>
  <si>
    <r>
      <rPr>
        <sz val="10"/>
        <color rgb="FF231F20"/>
        <rFont val="Helvetica"/>
        <family val="2"/>
        <scheme val="minor"/>
      </rPr>
      <t>Security Function Isolation</t>
    </r>
  </si>
  <si>
    <r>
      <rPr>
        <sz val="10"/>
        <color rgb="FF231F20"/>
        <rFont val="Helvetica"/>
        <family val="2"/>
        <scheme val="minor"/>
      </rPr>
      <t>SC-4</t>
    </r>
  </si>
  <si>
    <r>
      <rPr>
        <sz val="10"/>
        <color rgb="FF231F20"/>
        <rFont val="Helvetica"/>
        <family val="2"/>
        <scheme val="minor"/>
      </rPr>
      <t>Information in Shared Resources</t>
    </r>
  </si>
  <si>
    <r>
      <rPr>
        <sz val="10"/>
        <color rgb="FF231F20"/>
        <rFont val="Helvetica"/>
        <family val="2"/>
        <scheme val="minor"/>
      </rPr>
      <t>SC-5</t>
    </r>
  </si>
  <si>
    <r>
      <rPr>
        <sz val="10"/>
        <color rgb="FF231F20"/>
        <rFont val="Helvetica"/>
        <family val="2"/>
        <scheme val="minor"/>
      </rPr>
      <t>Denial of Service Protection</t>
    </r>
  </si>
  <si>
    <r>
      <rPr>
        <sz val="10"/>
        <color rgb="FF231F20"/>
        <rFont val="Helvetica"/>
        <family val="2"/>
        <scheme val="minor"/>
      </rPr>
      <t>SC-6</t>
    </r>
  </si>
  <si>
    <r>
      <rPr>
        <sz val="10"/>
        <color rgb="FF231F20"/>
        <rFont val="Helvetica"/>
        <family val="2"/>
        <scheme val="minor"/>
      </rPr>
      <t>Resource Availability</t>
    </r>
  </si>
  <si>
    <r>
      <rPr>
        <sz val="10"/>
        <color rgb="FF231F20"/>
        <rFont val="Helvetica"/>
        <family val="2"/>
        <scheme val="minor"/>
      </rPr>
      <t>SC-7</t>
    </r>
  </si>
  <si>
    <r>
      <rPr>
        <sz val="10"/>
        <color rgb="FF231F20"/>
        <rFont val="Helvetica"/>
        <family val="2"/>
        <scheme val="minor"/>
      </rPr>
      <t>Boundary Protection</t>
    </r>
  </si>
  <si>
    <r>
      <rPr>
        <sz val="10"/>
        <color rgb="FF231F20"/>
        <rFont val="Helvetica"/>
        <family val="2"/>
        <scheme val="minor"/>
      </rPr>
      <t>SC-8</t>
    </r>
  </si>
  <si>
    <r>
      <rPr>
        <sz val="10"/>
        <color rgb="FF231F20"/>
        <rFont val="Helvetica"/>
        <family val="2"/>
        <scheme val="minor"/>
      </rPr>
      <t>Transmission Confidentiality and Integrity</t>
    </r>
  </si>
  <si>
    <r>
      <rPr>
        <sz val="10"/>
        <color rgb="FF231F20"/>
        <rFont val="Helvetica"/>
        <family val="2"/>
        <scheme val="minor"/>
      </rPr>
      <t>SC-9</t>
    </r>
  </si>
  <si>
    <r>
      <rPr>
        <sz val="10"/>
        <color rgb="FF231F20"/>
        <rFont val="Helvetica"/>
        <family val="2"/>
        <scheme val="minor"/>
      </rPr>
      <t>SC-10</t>
    </r>
  </si>
  <si>
    <r>
      <rPr>
        <sz val="10"/>
        <color rgb="FF231F20"/>
        <rFont val="Helvetica"/>
        <family val="2"/>
        <scheme val="minor"/>
      </rPr>
      <t>Network Disconnect</t>
    </r>
  </si>
  <si>
    <r>
      <rPr>
        <sz val="10"/>
        <color rgb="FF231F20"/>
        <rFont val="Helvetica"/>
        <family val="2"/>
        <scheme val="minor"/>
      </rPr>
      <t>SC-11</t>
    </r>
  </si>
  <si>
    <r>
      <rPr>
        <sz val="10"/>
        <color rgb="FF231F20"/>
        <rFont val="Helvetica"/>
        <family val="2"/>
        <scheme val="minor"/>
      </rPr>
      <t>Trusted Path</t>
    </r>
  </si>
  <si>
    <r>
      <rPr>
        <sz val="10"/>
        <color rgb="FF231F20"/>
        <rFont val="Helvetica"/>
        <family val="2"/>
        <scheme val="minor"/>
      </rPr>
      <t>SC-12</t>
    </r>
  </si>
  <si>
    <t>Cryptographic Key Establishment and Management</t>
  </si>
  <si>
    <r>
      <rPr>
        <sz val="10"/>
        <color rgb="FF231F20"/>
        <rFont val="Helvetica"/>
        <family val="2"/>
        <scheme val="minor"/>
      </rPr>
      <t>SC-13</t>
    </r>
  </si>
  <si>
    <r>
      <rPr>
        <sz val="10"/>
        <color rgb="FF231F20"/>
        <rFont val="Helvetica"/>
        <family val="2"/>
        <scheme val="minor"/>
      </rPr>
      <t>Cryptographic Protection</t>
    </r>
  </si>
  <si>
    <r>
      <rPr>
        <sz val="10"/>
        <color rgb="FF231F20"/>
        <rFont val="Helvetica"/>
        <family val="2"/>
        <scheme val="minor"/>
      </rPr>
      <t>SC-14</t>
    </r>
  </si>
  <si>
    <r>
      <rPr>
        <sz val="10"/>
        <color rgb="FF231F20"/>
        <rFont val="Helvetica"/>
        <family val="2"/>
        <scheme val="minor"/>
      </rPr>
      <t>SC-15</t>
    </r>
  </si>
  <si>
    <r>
      <rPr>
        <sz val="10"/>
        <color rgb="FF231F20"/>
        <rFont val="Helvetica"/>
        <family val="2"/>
        <scheme val="minor"/>
      </rPr>
      <t>Collaborative Computing Devices</t>
    </r>
  </si>
  <si>
    <r>
      <rPr>
        <sz val="10"/>
        <color rgb="FF231F20"/>
        <rFont val="Helvetica"/>
        <family val="2"/>
        <scheme val="minor"/>
      </rPr>
      <t>SC-16</t>
    </r>
  </si>
  <si>
    <r>
      <rPr>
        <sz val="10"/>
        <color rgb="FF231F20"/>
        <rFont val="Helvetica"/>
        <family val="2"/>
        <scheme val="minor"/>
      </rPr>
      <t>Transmission of Security Attributes</t>
    </r>
  </si>
  <si>
    <r>
      <rPr>
        <sz val="10"/>
        <color rgb="FF231F20"/>
        <rFont val="Helvetica"/>
        <family val="2"/>
        <scheme val="minor"/>
      </rPr>
      <t>SC-17</t>
    </r>
  </si>
  <si>
    <r>
      <rPr>
        <sz val="10"/>
        <color rgb="FF231F20"/>
        <rFont val="Helvetica"/>
        <family val="2"/>
        <scheme val="minor"/>
      </rPr>
      <t>Public Key Infrastructure Certificates</t>
    </r>
  </si>
  <si>
    <r>
      <rPr>
        <sz val="10"/>
        <color rgb="FF231F20"/>
        <rFont val="Helvetica"/>
        <family val="2"/>
        <scheme val="minor"/>
      </rPr>
      <t>SC-18</t>
    </r>
  </si>
  <si>
    <r>
      <rPr>
        <sz val="10"/>
        <color rgb="FF231F20"/>
        <rFont val="Helvetica"/>
        <family val="2"/>
        <scheme val="minor"/>
      </rPr>
      <t>Mobile Code</t>
    </r>
  </si>
  <si>
    <r>
      <rPr>
        <sz val="10"/>
        <color rgb="FF231F20"/>
        <rFont val="Helvetica"/>
        <family val="2"/>
        <scheme val="minor"/>
      </rPr>
      <t>SC-19</t>
    </r>
  </si>
  <si>
    <r>
      <rPr>
        <sz val="10"/>
        <color rgb="FF231F20"/>
        <rFont val="Helvetica"/>
        <family val="2"/>
        <scheme val="minor"/>
      </rPr>
      <t>Voice Over Internet Protocol</t>
    </r>
  </si>
  <si>
    <r>
      <rPr>
        <sz val="10"/>
        <color rgb="FF231F20"/>
        <rFont val="Helvetica"/>
        <family val="2"/>
        <scheme val="minor"/>
      </rPr>
      <t>SC-20</t>
    </r>
  </si>
  <si>
    <t>Secure Name /Address Resolution Service (Authoritative Source)</t>
  </si>
  <si>
    <r>
      <rPr>
        <sz val="10"/>
        <color rgb="FF231F20"/>
        <rFont val="Helvetica"/>
        <family val="2"/>
        <scheme val="minor"/>
      </rPr>
      <t>SC-21</t>
    </r>
  </si>
  <si>
    <t>Secure Name /Address Resolution Service (Recursive or Caching Resolver)</t>
  </si>
  <si>
    <r>
      <rPr>
        <sz val="10"/>
        <color rgb="FF231F20"/>
        <rFont val="Helvetica"/>
        <family val="2"/>
        <scheme val="minor"/>
      </rPr>
      <t>SC-22</t>
    </r>
  </si>
  <si>
    <t>Architecture and Provisioning for Name/Address Resolution Service</t>
  </si>
  <si>
    <r>
      <rPr>
        <sz val="10"/>
        <color rgb="FF231F20"/>
        <rFont val="Helvetica"/>
        <family val="2"/>
        <scheme val="minor"/>
      </rPr>
      <t>SC-23</t>
    </r>
  </si>
  <si>
    <r>
      <rPr>
        <sz val="10"/>
        <color rgb="FF231F20"/>
        <rFont val="Helvetica"/>
        <family val="2"/>
        <scheme val="minor"/>
      </rPr>
      <t>Session Authenticity</t>
    </r>
  </si>
  <si>
    <r>
      <rPr>
        <sz val="10"/>
        <color rgb="FF231F20"/>
        <rFont val="Helvetica"/>
        <family val="2"/>
        <scheme val="minor"/>
      </rPr>
      <t>SC-24</t>
    </r>
  </si>
  <si>
    <r>
      <rPr>
        <sz val="10"/>
        <color rgb="FF231F20"/>
        <rFont val="Helvetica"/>
        <family val="2"/>
        <scheme val="minor"/>
      </rPr>
      <t>Fail in Known State</t>
    </r>
  </si>
  <si>
    <r>
      <rPr>
        <sz val="10"/>
        <color rgb="FF231F20"/>
        <rFont val="Helvetica"/>
        <family val="2"/>
        <scheme val="minor"/>
      </rPr>
      <t>SC-25</t>
    </r>
  </si>
  <si>
    <r>
      <rPr>
        <sz val="10"/>
        <color rgb="FF231F20"/>
        <rFont val="Helvetica"/>
        <family val="2"/>
        <scheme val="minor"/>
      </rPr>
      <t>Thin Nodes</t>
    </r>
  </si>
  <si>
    <r>
      <rPr>
        <sz val="10"/>
        <color rgb="FF231F20"/>
        <rFont val="Helvetica"/>
        <family val="2"/>
        <scheme val="minor"/>
      </rPr>
      <t>SC-26</t>
    </r>
  </si>
  <si>
    <r>
      <rPr>
        <sz val="10"/>
        <color rgb="FF231F20"/>
        <rFont val="Helvetica"/>
        <family val="2"/>
        <scheme val="minor"/>
      </rPr>
      <t>Honeypots</t>
    </r>
  </si>
  <si>
    <r>
      <rPr>
        <sz val="10"/>
        <color rgb="FF231F20"/>
        <rFont val="Helvetica"/>
        <family val="2"/>
        <scheme val="minor"/>
      </rPr>
      <t>SC-27</t>
    </r>
  </si>
  <si>
    <r>
      <rPr>
        <sz val="10"/>
        <color rgb="FF231F20"/>
        <rFont val="Helvetica"/>
        <family val="2"/>
        <scheme val="minor"/>
      </rPr>
      <t>Platform-Independent Applications</t>
    </r>
  </si>
  <si>
    <r>
      <rPr>
        <sz val="10"/>
        <color rgb="FF231F20"/>
        <rFont val="Helvetica"/>
        <family val="2"/>
        <scheme val="minor"/>
      </rPr>
      <t>SC-28</t>
    </r>
  </si>
  <si>
    <r>
      <rPr>
        <sz val="10"/>
        <color rgb="FF231F20"/>
        <rFont val="Helvetica"/>
        <family val="2"/>
        <scheme val="minor"/>
      </rPr>
      <t>Protection of Information at Rest</t>
    </r>
  </si>
  <si>
    <r>
      <rPr>
        <sz val="10"/>
        <color rgb="FF231F20"/>
        <rFont val="Helvetica"/>
        <family val="2"/>
        <scheme val="minor"/>
      </rPr>
      <t>SC-29</t>
    </r>
  </si>
  <si>
    <r>
      <rPr>
        <sz val="10"/>
        <color rgb="FF231F20"/>
        <rFont val="Helvetica"/>
        <family val="2"/>
        <scheme val="minor"/>
      </rPr>
      <t>Heterogeneity</t>
    </r>
  </si>
  <si>
    <r>
      <rPr>
        <sz val="10"/>
        <color rgb="FF231F20"/>
        <rFont val="Helvetica"/>
        <family val="2"/>
        <scheme val="minor"/>
      </rPr>
      <t>SC-30</t>
    </r>
  </si>
  <si>
    <r>
      <rPr>
        <sz val="10"/>
        <color rgb="FF231F20"/>
        <rFont val="Helvetica"/>
        <family val="2"/>
        <scheme val="minor"/>
      </rPr>
      <t>Concealment and Misdirection</t>
    </r>
  </si>
  <si>
    <r>
      <rPr>
        <sz val="10"/>
        <color rgb="FF231F20"/>
        <rFont val="Helvetica"/>
        <family val="2"/>
        <scheme val="minor"/>
      </rPr>
      <t>SC-31</t>
    </r>
  </si>
  <si>
    <r>
      <rPr>
        <sz val="10"/>
        <color rgb="FF231F20"/>
        <rFont val="Helvetica"/>
        <family val="2"/>
        <scheme val="minor"/>
      </rPr>
      <t>Covert Channel Analysis</t>
    </r>
  </si>
  <si>
    <r>
      <rPr>
        <sz val="10"/>
        <color rgb="FF231F20"/>
        <rFont val="Helvetica"/>
        <family val="2"/>
        <scheme val="minor"/>
      </rPr>
      <t>SC-32</t>
    </r>
  </si>
  <si>
    <r>
      <rPr>
        <sz val="10"/>
        <color rgb="FF231F20"/>
        <rFont val="Helvetica"/>
        <family val="2"/>
        <scheme val="minor"/>
      </rPr>
      <t>Information System Partitioning</t>
    </r>
  </si>
  <si>
    <r>
      <rPr>
        <sz val="10"/>
        <color rgb="FF231F20"/>
        <rFont val="Helvetica"/>
        <family val="2"/>
        <scheme val="minor"/>
      </rPr>
      <t>SC-33</t>
    </r>
  </si>
  <si>
    <r>
      <rPr>
        <sz val="10"/>
        <color rgb="FF231F20"/>
        <rFont val="Helvetica"/>
        <family val="2"/>
        <scheme val="minor"/>
      </rPr>
      <t>SC-34</t>
    </r>
  </si>
  <si>
    <r>
      <rPr>
        <sz val="10"/>
        <color rgb="FF231F20"/>
        <rFont val="Helvetica"/>
        <family val="2"/>
        <scheme val="minor"/>
      </rPr>
      <t>Non-Modifiable Executable Programs</t>
    </r>
  </si>
  <si>
    <r>
      <rPr>
        <sz val="10"/>
        <color rgb="FF231F20"/>
        <rFont val="Helvetica"/>
        <family val="2"/>
        <scheme val="minor"/>
      </rPr>
      <t>SC-35</t>
    </r>
  </si>
  <si>
    <r>
      <rPr>
        <sz val="10"/>
        <color rgb="FF231F20"/>
        <rFont val="Helvetica"/>
        <family val="2"/>
        <scheme val="minor"/>
      </rPr>
      <t>Honeyclients</t>
    </r>
  </si>
  <si>
    <r>
      <rPr>
        <sz val="10"/>
        <color rgb="FF231F20"/>
        <rFont val="Helvetica"/>
        <family val="2"/>
        <scheme val="minor"/>
      </rPr>
      <t>SC-36</t>
    </r>
  </si>
  <si>
    <r>
      <rPr>
        <sz val="10"/>
        <color rgb="FF231F20"/>
        <rFont val="Helvetica"/>
        <family val="2"/>
        <scheme val="minor"/>
      </rPr>
      <t>Distributed Processing and Storage</t>
    </r>
  </si>
  <si>
    <r>
      <rPr>
        <sz val="10"/>
        <color rgb="FF231F20"/>
        <rFont val="Helvetica"/>
        <family val="2"/>
        <scheme val="minor"/>
      </rPr>
      <t>SC-37</t>
    </r>
  </si>
  <si>
    <r>
      <rPr>
        <sz val="10"/>
        <color rgb="FF231F20"/>
        <rFont val="Helvetica"/>
        <family val="2"/>
        <scheme val="minor"/>
      </rPr>
      <t>Out-of-Band Channels</t>
    </r>
  </si>
  <si>
    <r>
      <rPr>
        <sz val="10"/>
        <color rgb="FF231F20"/>
        <rFont val="Helvetica"/>
        <family val="2"/>
        <scheme val="minor"/>
      </rPr>
      <t>SC-38</t>
    </r>
  </si>
  <si>
    <r>
      <rPr>
        <sz val="10"/>
        <color rgb="FF231F20"/>
        <rFont val="Helvetica"/>
        <family val="2"/>
        <scheme val="minor"/>
      </rPr>
      <t>Operations Security</t>
    </r>
  </si>
  <si>
    <r>
      <rPr>
        <sz val="10"/>
        <color rgb="FF231F20"/>
        <rFont val="Helvetica"/>
        <family val="2"/>
        <scheme val="minor"/>
      </rPr>
      <t>SC-39</t>
    </r>
  </si>
  <si>
    <r>
      <rPr>
        <sz val="10"/>
        <color rgb="FF231F20"/>
        <rFont val="Helvetica"/>
        <family val="2"/>
        <scheme val="minor"/>
      </rPr>
      <t>Process Isolation</t>
    </r>
  </si>
  <si>
    <r>
      <rPr>
        <sz val="10"/>
        <color rgb="FF231F20"/>
        <rFont val="Helvetica"/>
        <family val="2"/>
        <scheme val="minor"/>
      </rPr>
      <t>SC-40</t>
    </r>
  </si>
  <si>
    <r>
      <rPr>
        <sz val="10"/>
        <color rgb="FF231F20"/>
        <rFont val="Helvetica"/>
        <family val="2"/>
        <scheme val="minor"/>
      </rPr>
      <t>Wireless Link Protection</t>
    </r>
  </si>
  <si>
    <r>
      <rPr>
        <sz val="10"/>
        <color rgb="FF231F20"/>
        <rFont val="Helvetica"/>
        <family val="2"/>
        <scheme val="minor"/>
      </rPr>
      <t>SC-41</t>
    </r>
  </si>
  <si>
    <r>
      <rPr>
        <sz val="10"/>
        <color rgb="FF231F20"/>
        <rFont val="Helvetica"/>
        <family val="2"/>
        <scheme val="minor"/>
      </rPr>
      <t>Port and I/O Device Access</t>
    </r>
  </si>
  <si>
    <r>
      <rPr>
        <sz val="10"/>
        <color rgb="FF231F20"/>
        <rFont val="Helvetica"/>
        <family val="2"/>
        <scheme val="minor"/>
      </rPr>
      <t>SC-42</t>
    </r>
  </si>
  <si>
    <r>
      <rPr>
        <sz val="10"/>
        <color rgb="FF231F20"/>
        <rFont val="Helvetica"/>
        <family val="2"/>
        <scheme val="minor"/>
      </rPr>
      <t>Sensor Capability and Data</t>
    </r>
  </si>
  <si>
    <r>
      <rPr>
        <sz val="10"/>
        <color rgb="FF231F20"/>
        <rFont val="Helvetica"/>
        <family val="2"/>
        <scheme val="minor"/>
      </rPr>
      <t>SC-43</t>
    </r>
  </si>
  <si>
    <r>
      <rPr>
        <sz val="10"/>
        <color rgb="FF231F20"/>
        <rFont val="Helvetica"/>
        <family val="2"/>
        <scheme val="minor"/>
      </rPr>
      <t>Usage Restrictions</t>
    </r>
  </si>
  <si>
    <r>
      <rPr>
        <sz val="10"/>
        <color rgb="FF231F20"/>
        <rFont val="Helvetica"/>
        <family val="2"/>
        <scheme val="minor"/>
      </rPr>
      <t>SC-44</t>
    </r>
  </si>
  <si>
    <r>
      <rPr>
        <sz val="10"/>
        <color rgb="FF231F20"/>
        <rFont val="Helvetica"/>
        <family val="2"/>
        <scheme val="minor"/>
      </rPr>
      <t>Detonation Chambers</t>
    </r>
  </si>
  <si>
    <r>
      <rPr>
        <sz val="10"/>
        <color rgb="FF231F20"/>
        <rFont val="Helvetica"/>
        <family val="2"/>
        <scheme val="minor"/>
      </rPr>
      <t>SI-1</t>
    </r>
  </si>
  <si>
    <t>System and Information Integrity Policy and Procedures</t>
  </si>
  <si>
    <r>
      <rPr>
        <sz val="10"/>
        <color rgb="FF231F20"/>
        <rFont val="Helvetica"/>
        <family val="2"/>
        <scheme val="minor"/>
      </rPr>
      <t>SI-2</t>
    </r>
  </si>
  <si>
    <r>
      <rPr>
        <sz val="10"/>
        <color rgb="FF231F20"/>
        <rFont val="Helvetica"/>
        <family val="2"/>
        <scheme val="minor"/>
      </rPr>
      <t>Flaw Remediation</t>
    </r>
  </si>
  <si>
    <r>
      <rPr>
        <sz val="10"/>
        <color rgb="FF231F20"/>
        <rFont val="Helvetica"/>
        <family val="2"/>
        <scheme val="minor"/>
      </rPr>
      <t>SI-3</t>
    </r>
  </si>
  <si>
    <r>
      <rPr>
        <sz val="10"/>
        <color rgb="FF231F20"/>
        <rFont val="Helvetica"/>
        <family val="2"/>
        <scheme val="minor"/>
      </rPr>
      <t>Malicious Code Protection</t>
    </r>
  </si>
  <si>
    <r>
      <rPr>
        <sz val="10"/>
        <color rgb="FF231F20"/>
        <rFont val="Helvetica"/>
        <family val="2"/>
        <scheme val="minor"/>
      </rPr>
      <t>SI-4</t>
    </r>
  </si>
  <si>
    <r>
      <rPr>
        <sz val="10"/>
        <color rgb="FF231F20"/>
        <rFont val="Helvetica"/>
        <family val="2"/>
        <scheme val="minor"/>
      </rPr>
      <t>Information System Monitoring</t>
    </r>
  </si>
  <si>
    <r>
      <rPr>
        <sz val="10"/>
        <color rgb="FF231F20"/>
        <rFont val="Helvetica"/>
        <family val="2"/>
        <scheme val="minor"/>
      </rPr>
      <t>SI-5</t>
    </r>
  </si>
  <si>
    <r>
      <rPr>
        <sz val="10"/>
        <color rgb="FF231F20"/>
        <rFont val="Helvetica"/>
        <family val="2"/>
        <scheme val="minor"/>
      </rPr>
      <t>Security Alerts, Advisories, and Directives</t>
    </r>
  </si>
  <si>
    <r>
      <rPr>
        <sz val="10"/>
        <color rgb="FF231F20"/>
        <rFont val="Helvetica"/>
        <family val="2"/>
        <scheme val="minor"/>
      </rPr>
      <t>SI-6</t>
    </r>
  </si>
  <si>
    <r>
      <rPr>
        <sz val="10"/>
        <color rgb="FF231F20"/>
        <rFont val="Helvetica"/>
        <family val="2"/>
        <scheme val="minor"/>
      </rPr>
      <t>Security Function Verification</t>
    </r>
  </si>
  <si>
    <r>
      <rPr>
        <sz val="10"/>
        <color rgb="FF231F20"/>
        <rFont val="Helvetica"/>
        <family val="2"/>
        <scheme val="minor"/>
      </rPr>
      <t>SI-7</t>
    </r>
  </si>
  <si>
    <t>Software, Firmware, and Information Integrity</t>
  </si>
  <si>
    <r>
      <rPr>
        <sz val="10"/>
        <color rgb="FF231F20"/>
        <rFont val="Helvetica"/>
        <family val="2"/>
        <scheme val="minor"/>
      </rPr>
      <t>SI-8</t>
    </r>
  </si>
  <si>
    <r>
      <rPr>
        <sz val="10"/>
        <color rgb="FF231F20"/>
        <rFont val="Helvetica"/>
        <family val="2"/>
        <scheme val="minor"/>
      </rPr>
      <t>Spam Protection</t>
    </r>
  </si>
  <si>
    <r>
      <rPr>
        <sz val="10"/>
        <color rgb="FF231F20"/>
        <rFont val="Helvetica"/>
        <family val="2"/>
        <scheme val="minor"/>
      </rPr>
      <t>SI-9</t>
    </r>
  </si>
  <si>
    <r>
      <rPr>
        <sz val="10"/>
        <color rgb="FF231F20"/>
        <rFont val="Helvetica"/>
        <family val="2"/>
        <scheme val="minor"/>
      </rPr>
      <t>SI-10</t>
    </r>
  </si>
  <si>
    <r>
      <rPr>
        <sz val="10"/>
        <color rgb="FF231F20"/>
        <rFont val="Helvetica"/>
        <family val="2"/>
        <scheme val="minor"/>
      </rPr>
      <t>Information Input Validation</t>
    </r>
  </si>
  <si>
    <r>
      <rPr>
        <sz val="10"/>
        <color rgb="FF231F20"/>
        <rFont val="Helvetica"/>
        <family val="2"/>
        <scheme val="minor"/>
      </rPr>
      <t>SI-11</t>
    </r>
  </si>
  <si>
    <r>
      <rPr>
        <sz val="10"/>
        <color rgb="FF231F20"/>
        <rFont val="Helvetica"/>
        <family val="2"/>
        <scheme val="minor"/>
      </rPr>
      <t>Error Handling</t>
    </r>
  </si>
  <si>
    <r>
      <rPr>
        <sz val="10"/>
        <color rgb="FF231F20"/>
        <rFont val="Helvetica"/>
        <family val="2"/>
        <scheme val="minor"/>
      </rPr>
      <t>SI-12</t>
    </r>
  </si>
  <si>
    <r>
      <rPr>
        <sz val="10"/>
        <color rgb="FF231F20"/>
        <rFont val="Helvetica"/>
        <family val="2"/>
        <scheme val="minor"/>
      </rPr>
      <t>Information Handling and Retention</t>
    </r>
  </si>
  <si>
    <r>
      <rPr>
        <sz val="10"/>
        <color rgb="FF231F20"/>
        <rFont val="Helvetica"/>
        <family val="2"/>
        <scheme val="minor"/>
      </rPr>
      <t>SI-13</t>
    </r>
  </si>
  <si>
    <r>
      <rPr>
        <sz val="10"/>
        <color rgb="FF231F20"/>
        <rFont val="Helvetica"/>
        <family val="2"/>
        <scheme val="minor"/>
      </rPr>
      <t>Predictable Failure Prevention</t>
    </r>
  </si>
  <si>
    <r>
      <rPr>
        <sz val="10"/>
        <color rgb="FF231F20"/>
        <rFont val="Helvetica"/>
        <family val="2"/>
        <scheme val="minor"/>
      </rPr>
      <t>SI-14</t>
    </r>
  </si>
  <si>
    <r>
      <rPr>
        <sz val="10"/>
        <color rgb="FF231F20"/>
        <rFont val="Helvetica"/>
        <family val="2"/>
        <scheme val="minor"/>
      </rPr>
      <t>Non-Persistence</t>
    </r>
  </si>
  <si>
    <r>
      <rPr>
        <sz val="10"/>
        <color rgb="FF231F20"/>
        <rFont val="Helvetica"/>
        <family val="2"/>
        <scheme val="minor"/>
      </rPr>
      <t>SI-15</t>
    </r>
  </si>
  <si>
    <r>
      <rPr>
        <sz val="10"/>
        <color rgb="FF231F20"/>
        <rFont val="Helvetica"/>
        <family val="2"/>
        <scheme val="minor"/>
      </rPr>
      <t>Information Output Filtering</t>
    </r>
  </si>
  <si>
    <r>
      <rPr>
        <sz val="10"/>
        <color rgb="FF231F20"/>
        <rFont val="Helvetica"/>
        <family val="2"/>
        <scheme val="minor"/>
      </rPr>
      <t>SI-16</t>
    </r>
  </si>
  <si>
    <r>
      <rPr>
        <sz val="10"/>
        <color rgb="FF231F20"/>
        <rFont val="Helvetica"/>
        <family val="2"/>
        <scheme val="minor"/>
      </rPr>
      <t>Memory Protection</t>
    </r>
  </si>
  <si>
    <r>
      <rPr>
        <sz val="10"/>
        <color rgb="FF231F20"/>
        <rFont val="Helvetica"/>
        <family val="2"/>
        <scheme val="minor"/>
      </rPr>
      <t>SI-17</t>
    </r>
  </si>
  <si>
    <r>
      <rPr>
        <sz val="10"/>
        <color rgb="FF231F20"/>
        <rFont val="Helvetica"/>
        <family val="2"/>
        <scheme val="minor"/>
      </rPr>
      <t>Fail-Safe Procedures</t>
    </r>
  </si>
  <si>
    <r>
      <rPr>
        <sz val="10"/>
        <color rgb="FF231F20"/>
        <rFont val="Helvetica"/>
        <family val="2"/>
        <scheme val="minor"/>
      </rPr>
      <t>PM-1</t>
    </r>
  </si>
  <si>
    <r>
      <rPr>
        <sz val="10"/>
        <color rgb="FF231F20"/>
        <rFont val="Helvetica"/>
        <family val="2"/>
        <scheme val="minor"/>
      </rPr>
      <t>Information Security Program Plan</t>
    </r>
  </si>
  <si>
    <r>
      <rPr>
        <sz val="10"/>
        <color rgb="FF231F20"/>
        <rFont val="Helvetica"/>
        <family val="2"/>
        <scheme val="minor"/>
      </rPr>
      <t>PM-2</t>
    </r>
  </si>
  <si>
    <r>
      <rPr>
        <sz val="10"/>
        <color rgb="FF231F20"/>
        <rFont val="Helvetica"/>
        <family val="2"/>
        <scheme val="minor"/>
      </rPr>
      <t>Senior Information Security Officer</t>
    </r>
  </si>
  <si>
    <r>
      <rPr>
        <sz val="10"/>
        <color rgb="FF231F20"/>
        <rFont val="Helvetica"/>
        <family val="2"/>
        <scheme val="minor"/>
      </rPr>
      <t>PM-3</t>
    </r>
  </si>
  <si>
    <r>
      <rPr>
        <sz val="10"/>
        <color rgb="FF231F20"/>
        <rFont val="Helvetica"/>
        <family val="2"/>
        <scheme val="minor"/>
      </rPr>
      <t>Information Security Resources</t>
    </r>
  </si>
  <si>
    <r>
      <rPr>
        <sz val="10"/>
        <color rgb="FF231F20"/>
        <rFont val="Helvetica"/>
        <family val="2"/>
        <scheme val="minor"/>
      </rPr>
      <t>PM-4</t>
    </r>
  </si>
  <si>
    <r>
      <rPr>
        <sz val="10"/>
        <color rgb="FF231F20"/>
        <rFont val="Helvetica"/>
        <family val="2"/>
        <scheme val="minor"/>
      </rPr>
      <t>Plan of Action and Milestones Process</t>
    </r>
  </si>
  <si>
    <r>
      <rPr>
        <sz val="10"/>
        <color rgb="FF231F20"/>
        <rFont val="Helvetica"/>
        <family val="2"/>
        <scheme val="minor"/>
      </rPr>
      <t>PM-5</t>
    </r>
  </si>
  <si>
    <r>
      <rPr>
        <sz val="10"/>
        <color rgb="FF231F20"/>
        <rFont val="Helvetica"/>
        <family val="2"/>
        <scheme val="minor"/>
      </rPr>
      <t>Information System Inventory</t>
    </r>
  </si>
  <si>
    <r>
      <rPr>
        <sz val="10"/>
        <color rgb="FF231F20"/>
        <rFont val="Helvetica"/>
        <family val="2"/>
        <scheme val="minor"/>
      </rPr>
      <t>PM-6</t>
    </r>
    <r>
      <rPr>
        <sz val="12"/>
        <color rgb="FF000000"/>
        <rFont val="Verdana"/>
        <family val="2"/>
      </rPr>
      <t/>
    </r>
  </si>
  <si>
    <t>Information Security Measures of Performance</t>
  </si>
  <si>
    <r>
      <rPr>
        <sz val="10"/>
        <color rgb="FF231F20"/>
        <rFont val="Helvetica"/>
        <family val="2"/>
        <scheme val="minor"/>
      </rPr>
      <t>PM-7</t>
    </r>
    <r>
      <rPr>
        <sz val="12"/>
        <color rgb="FF000000"/>
        <rFont val="Verdana"/>
        <family val="2"/>
      </rPr>
      <t/>
    </r>
  </si>
  <si>
    <t>Enterprise Architecture</t>
  </si>
  <si>
    <r>
      <rPr>
        <sz val="10"/>
        <color rgb="FF231F20"/>
        <rFont val="Helvetica"/>
        <family val="2"/>
        <scheme val="minor"/>
      </rPr>
      <t>PM-8</t>
    </r>
    <r>
      <rPr>
        <sz val="12"/>
        <color rgb="FF000000"/>
        <rFont val="Verdana"/>
        <family val="2"/>
      </rPr>
      <t/>
    </r>
  </si>
  <si>
    <t>Critical Infrastructure Plan</t>
  </si>
  <si>
    <r>
      <rPr>
        <sz val="10"/>
        <color rgb="FF231F20"/>
        <rFont val="Helvetica"/>
        <family val="2"/>
        <scheme val="minor"/>
      </rPr>
      <t>PM-9</t>
    </r>
    <r>
      <rPr>
        <sz val="12"/>
        <color rgb="FF000000"/>
        <rFont val="Verdana"/>
        <family val="2"/>
      </rPr>
      <t/>
    </r>
  </si>
  <si>
    <t>Risk Management Strategy</t>
  </si>
  <si>
    <r>
      <rPr>
        <sz val="10"/>
        <color rgb="FF231F20"/>
        <rFont val="Helvetica"/>
        <family val="2"/>
        <scheme val="minor"/>
      </rPr>
      <t>PM-10</t>
    </r>
    <r>
      <rPr>
        <sz val="12"/>
        <color rgb="FF000000"/>
        <rFont val="Verdana"/>
        <family val="2"/>
      </rPr>
      <t/>
    </r>
  </si>
  <si>
    <t>Security Authorization Process</t>
  </si>
  <si>
    <r>
      <rPr>
        <sz val="10"/>
        <color rgb="FF231F20"/>
        <rFont val="Helvetica"/>
        <family val="2"/>
        <scheme val="minor"/>
      </rPr>
      <t>PM-11</t>
    </r>
    <r>
      <rPr>
        <sz val="12"/>
        <color rgb="FF000000"/>
        <rFont val="Verdana"/>
        <family val="2"/>
      </rPr>
      <t/>
    </r>
  </si>
  <si>
    <t>Mission/Business Process Definition</t>
  </si>
  <si>
    <r>
      <rPr>
        <sz val="10"/>
        <color rgb="FF231F20"/>
        <rFont val="Helvetica"/>
        <family val="2"/>
        <scheme val="minor"/>
      </rPr>
      <t>PM-12</t>
    </r>
    <r>
      <rPr>
        <sz val="12"/>
        <color rgb="FF000000"/>
        <rFont val="Verdana"/>
        <family val="2"/>
      </rPr>
      <t/>
    </r>
  </si>
  <si>
    <r>
      <rPr>
        <sz val="10"/>
        <color rgb="FF231F20"/>
        <rFont val="Helvetica"/>
        <family val="2"/>
        <scheme val="minor"/>
      </rPr>
      <t>PM-13</t>
    </r>
    <r>
      <rPr>
        <sz val="12"/>
        <color rgb="FF000000"/>
        <rFont val="Verdana"/>
        <family val="2"/>
      </rPr>
      <t/>
    </r>
  </si>
  <si>
    <t>Information Security Workforce</t>
  </si>
  <si>
    <r>
      <rPr>
        <sz val="10"/>
        <color rgb="FF231F20"/>
        <rFont val="Helvetica"/>
        <family val="2"/>
        <scheme val="minor"/>
      </rPr>
      <t>PM-14</t>
    </r>
    <r>
      <rPr>
        <sz val="12"/>
        <color rgb="FF000000"/>
        <rFont val="Verdana"/>
        <family val="2"/>
      </rPr>
      <t/>
    </r>
  </si>
  <si>
    <t>Testing, Training, &amp; Monitoring</t>
  </si>
  <si>
    <r>
      <rPr>
        <sz val="10"/>
        <color rgb="FF231F20"/>
        <rFont val="Helvetica"/>
        <family val="2"/>
        <scheme val="minor"/>
      </rPr>
      <t>PM-15</t>
    </r>
    <r>
      <rPr>
        <sz val="12"/>
        <color rgb="FF000000"/>
        <rFont val="Verdana"/>
        <family val="2"/>
      </rPr>
      <t/>
    </r>
  </si>
  <si>
    <t>Contacts with Security Groups and Associations</t>
  </si>
  <si>
    <r>
      <rPr>
        <sz val="10"/>
        <color rgb="FF231F20"/>
        <rFont val="Helvetica"/>
        <family val="2"/>
        <scheme val="minor"/>
      </rPr>
      <t>PM-16</t>
    </r>
    <r>
      <rPr>
        <sz val="12"/>
        <color rgb="FF000000"/>
        <rFont val="Verdana"/>
        <family val="2"/>
      </rPr>
      <t/>
    </r>
  </si>
  <si>
    <t>Threat Awareness Program</t>
  </si>
  <si>
    <t>NIST SP 800-34</t>
  </si>
  <si>
    <t>Contingency Planning Guide for Federal Information Systems</t>
  </si>
  <si>
    <t>NIST SP 800-46</t>
  </si>
  <si>
    <t>Guide to Enterprise Telework, Remote Access, and Bring Your Own Device (BYOD) Security</t>
  </si>
  <si>
    <t>NIST SP 800-60</t>
  </si>
  <si>
    <t>Guide for Mapping Types of Information and Information Systems to Security Categories</t>
  </si>
  <si>
    <t>NIST SP 800-88</t>
  </si>
  <si>
    <t>Guidelines for Media Sanitization</t>
  </si>
  <si>
    <t>Physical Access Authorizations; Physical Access Control; Access Control for Transmission Medium; Emergency Power; Fire Protection; Temperature and Humidity Controls; External Information System Services</t>
  </si>
  <si>
    <t>System Development Life Cycle; Development Process, Standards, and Tools; Application Partitioning; Senior Information Security Officer; Security Authorization Process; Security Alerts, Advisories, and Directives; Information Security Resources</t>
  </si>
  <si>
    <t>Account Management; Access Enforcement; Least Privilege</t>
  </si>
  <si>
    <t>Access Enforcement; Least Functionality; Guide to Enterprise Telework, Remote Access, and Bring Your Own Device (BYOD) Security</t>
  </si>
  <si>
    <t>Internal System Connections; Information in Shared Resources</t>
  </si>
  <si>
    <t>Identification and Authentication (Organizational Users); Authenticator Management</t>
  </si>
  <si>
    <t>Audit and Accountability: reviews and updates; Audit Review, Analysis, and Reporting; Audit Generation; Access Control: Auditing use of privileged functions; Configuration Change Control; Controlled Maintenance; Maintenance Personnel; Physical Access Control</t>
  </si>
  <si>
    <t>Audit Reduction and Report Generation; Protection of Audit Information; Incident Handling; Separation of Duties; Contingency Plan Testing; Information System Recovery and Reconstitution; Contingency Planning Guide for Federal Information Systems</t>
  </si>
  <si>
    <t>Separation of Duties; Contingency Plan Testing; Information System Recovery and Reconstitution; Contingency Planning Guide for Federal Information Systems</t>
  </si>
  <si>
    <t>Configuration Change Control; Security Impact Analysis; Access Restrictions for Change</t>
  </si>
  <si>
    <t>Information Flow Enforcement; Media Access; Media Storage</t>
  </si>
  <si>
    <t>Media Access; Access Control: Full device / container based encryption</t>
  </si>
  <si>
    <t>Information System Backup; Media Transport</t>
  </si>
  <si>
    <t>Information System Backup; Media Sanitization; Guide for Mapping Types of Information and Information Systems to Security Categories; Guidelines for Media Sanitization; Account Management; Least Privilege; Identifier Management; Senior Information Security Officer; Security Authorization Process; Security Alerts, Advisories, and Directives; Controlled Maintenance; Maintenance Tools</t>
  </si>
  <si>
    <t>Incident Response Training; Incident Handling; Information Spillage Response</t>
  </si>
  <si>
    <t>Incident Response Training; Incident Handling; Integrated Information Security Analysis Team</t>
  </si>
  <si>
    <t>Media Storage; Physical Access Authorizations; Access Control for Output Devices; Monitoring Physical Access; Alternate Work Site</t>
  </si>
  <si>
    <t>Media Access; Media Transport; Media Use</t>
  </si>
  <si>
    <t>Senior Information Security Officer; Security Authorization Process; Security Alerts, Advisories, and Directives; Plan of Action and Milestones; Information Security Program Plan</t>
  </si>
  <si>
    <t>CA-5, CM-3, PM-1, SA-15, SA-3, SA-8, SC-2</t>
  </si>
  <si>
    <t>Plan of Action and Milestones; Configuration Change Control; Information Security Program Plan; Development Process, Standards, and Tools; System Development Life Cycle; Security Engineering Principles; Application Partitioning</t>
  </si>
  <si>
    <t>Plan of Action and Milestones; Information Security Program Plan; Identifier Management; Authenticator Management; Cryptographic Module Authentication; Identification and Authentication (Non- Organizational Users)</t>
  </si>
  <si>
    <t>Plan of Action and Milestones; Information Security Program Plan</t>
  </si>
  <si>
    <t>Baseline Configuration; Configuration Settings; Configuration Change Control; Access Control for Mobile Devices; Controlled Maintenance</t>
  </si>
  <si>
    <t>Security management process: Implement policies and procedures to prevent, detect, contain, and correct security violations.</t>
  </si>
  <si>
    <t>Has the risk management process been completed using IAW NIST Guidelines?</t>
  </si>
  <si>
    <t>ID</t>
  </si>
  <si>
    <t>Question</t>
  </si>
  <si>
    <t>Additional Info</t>
  </si>
  <si>
    <t>High Risk</t>
  </si>
  <si>
    <t>Application/Service Security</t>
  </si>
  <si>
    <t>Authentication, Authorization, and Accounting</t>
  </si>
  <si>
    <t>Business Continuity Plan</t>
  </si>
  <si>
    <t>Change Management</t>
  </si>
  <si>
    <t>Data</t>
  </si>
  <si>
    <t>Database</t>
  </si>
  <si>
    <t>Datacenter</t>
  </si>
  <si>
    <t>Disaster Recovery Plan</t>
  </si>
  <si>
    <t>Firewalls, IDS, IPS, and Networking</t>
  </si>
  <si>
    <t>Mobile Applications</t>
  </si>
  <si>
    <t>Physical Security</t>
  </si>
  <si>
    <t>Policies, Procedures, and Processes</t>
  </si>
  <si>
    <t>Product Evaluation</t>
  </si>
  <si>
    <t>Quality Assurance</t>
  </si>
  <si>
    <t>Systems Management &amp; Configuration</t>
  </si>
  <si>
    <t>Vulnerability Scanning</t>
  </si>
  <si>
    <t>PCI DSS</t>
  </si>
  <si>
    <t>Category</t>
  </si>
  <si>
    <t>C_Answer</t>
  </si>
  <si>
    <t>Required</t>
  </si>
  <si>
    <t>V_Answer</t>
  </si>
  <si>
    <t>Category_Total</t>
  </si>
  <si>
    <t>Category_divisor</t>
  </si>
  <si>
    <t>Score</t>
  </si>
  <si>
    <t>Max_Score</t>
  </si>
  <si>
    <t>Score %</t>
  </si>
  <si>
    <t>Application Security</t>
  </si>
  <si>
    <t>Compliant</t>
  </si>
  <si>
    <t>Weight</t>
  </si>
  <si>
    <t>Does the system have password complexity or length limitations and/or restrictions?</t>
  </si>
  <si>
    <t>Do you have documented password/passphrase reset procedures that are currently implemented in the system and/or customer support?</t>
  </si>
  <si>
    <t xml:space="preserve">Has your BCP been tested in the last year? </t>
  </si>
  <si>
    <t>Is this product a core service of your organization, and as such, the top priority during business continuity planning?</t>
  </si>
  <si>
    <t>Will the Institution be notified of major changes to your environment that could impact the Institution's security posture?</t>
  </si>
  <si>
    <t>Does the system support client customizations from one release to another?</t>
  </si>
  <si>
    <r>
      <t xml:space="preserve">Are there any OS and/or web-browser combinations that are </t>
    </r>
    <r>
      <rPr>
        <u/>
        <sz val="11"/>
        <color rgb="FF000000"/>
        <rFont val="Verdana"/>
        <family val="2"/>
      </rPr>
      <t>not</t>
    </r>
    <r>
      <rPr>
        <sz val="11"/>
        <color rgb="FF000000"/>
        <rFont val="Verdana"/>
        <family val="2"/>
      </rPr>
      <t xml:space="preserve"> currently supported?</t>
    </r>
  </si>
  <si>
    <t>Do you have a release schedule for product updates?</t>
  </si>
  <si>
    <t>Do you have a technology roadmap, for the next 2 years, for enhancements and bug fixes for the product/service being assessed?</t>
  </si>
  <si>
    <t>Is Institution involvement (i.e. technically or organizationally) required during product updates?</t>
  </si>
  <si>
    <t>Do you have policy and procedure, currently implemented, managing how critical patches are applied to all systems and applications?</t>
  </si>
  <si>
    <t>Do you have policy and procedure, currently implemented, guiding how security risks are mitigated until patches can be applied?</t>
  </si>
  <si>
    <t>Do you physically and logically separate Institution's data from that of other customers?</t>
  </si>
  <si>
    <t>Order</t>
  </si>
  <si>
    <t>CIS</t>
  </si>
  <si>
    <t>ISO 27002:27013</t>
  </si>
  <si>
    <t>Row Labels</t>
  </si>
  <si>
    <t>Third-Parties</t>
  </si>
  <si>
    <t>Does this data center operate outside of the Institution's Data Zone?</t>
  </si>
  <si>
    <t>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t>
  </si>
  <si>
    <t>Are your applications scanned externally for vulnerabilities?</t>
  </si>
  <si>
    <t>Are your systems scanned externally for vulnerabilities?</t>
  </si>
  <si>
    <t>Ave Percent</t>
  </si>
  <si>
    <t>Total Points</t>
  </si>
  <si>
    <t>Insider Threat Program</t>
  </si>
  <si>
    <t>PCI Scope, Discovery</t>
  </si>
  <si>
    <t>PCI Scope</t>
  </si>
  <si>
    <t>12.1, Scope</t>
  </si>
  <si>
    <t>12.8, 12.5</t>
  </si>
  <si>
    <t>7.x</t>
  </si>
  <si>
    <t>12.8, 4.2</t>
  </si>
  <si>
    <t>12.x</t>
  </si>
  <si>
    <t>7.x, 8.x</t>
  </si>
  <si>
    <t>Scope</t>
  </si>
  <si>
    <t>8.x</t>
  </si>
  <si>
    <t>2.1, 8.x</t>
  </si>
  <si>
    <t>10.1, 10.2, 10.3, 10.5, 10.6, 10.7</t>
  </si>
  <si>
    <t>10.1, 10.2, 10.3, 10.5, 10.6, 10.7, 9.x</t>
  </si>
  <si>
    <t>8.x, 4.2</t>
  </si>
  <si>
    <t>6.4, 6.4.5, 6.4.5.1, 6.4.5.2</t>
  </si>
  <si>
    <t>6.4, 12.8, 12.9</t>
  </si>
  <si>
    <t>12.1, 12.8</t>
  </si>
  <si>
    <t>12.1, 12.8, 6.2</t>
  </si>
  <si>
    <t>12.2, 12.8</t>
  </si>
  <si>
    <t>12.1, 12.2, 12.8</t>
  </si>
  <si>
    <t>12.10, 12.8, 6.4</t>
  </si>
  <si>
    <t>12.8, 9.x</t>
  </si>
  <si>
    <t>12.8, 4.1</t>
  </si>
  <si>
    <t>9.x</t>
  </si>
  <si>
    <t>11.4, 12.8</t>
  </si>
  <si>
    <t>1.1, 10.8, 10.6, 10.3, 10.2, 11.4</t>
  </si>
  <si>
    <t>12.1, 9.x</t>
  </si>
  <si>
    <t>12.4, 12.5</t>
  </si>
  <si>
    <t>6.4.5</t>
  </si>
  <si>
    <t>12.6, 6.5</t>
  </si>
  <si>
    <t>6.3.2</t>
  </si>
  <si>
    <t>6.3.2, 6.4.5.3</t>
  </si>
  <si>
    <t>6.3, 6.3.1</t>
  </si>
  <si>
    <t>12.10, 12.8, 12.9</t>
  </si>
  <si>
    <t>12.6, 7.x, 8.x, 9.x</t>
  </si>
  <si>
    <t>7.x, 8.x, 9.x</t>
  </si>
  <si>
    <t>12.1, 12.5, 12.6</t>
  </si>
  <si>
    <t>11.2, 11.3</t>
  </si>
  <si>
    <t>11.2, 12.8</t>
  </si>
  <si>
    <t>12.10, 10.10</t>
  </si>
  <si>
    <t>Does your organization ensure through policy and procedure (that is currently implemented) that only application software verifiable as authorized, tested, and approved for production, and having met all other requirements and reviews necessary for commissioning, is placed into production?</t>
  </si>
  <si>
    <t>1.x</t>
  </si>
  <si>
    <t>Install and maintain a firewall configuration to protect cardholder data</t>
  </si>
  <si>
    <t>Establish and implement firewall and router configuration standards that include the following:</t>
  </si>
  <si>
    <t>1.1.1</t>
  </si>
  <si>
    <t>A formal process for approving and testing all network connections and changes to the firewall and router configurations</t>
  </si>
  <si>
    <t>1.1.2</t>
  </si>
  <si>
    <t>Current network diagram that identifies all connections between the cardholder data environment and other networks, including any wireless networks</t>
  </si>
  <si>
    <t>1.1.3</t>
  </si>
  <si>
    <t>Current diagram that shows all cardholder data flows across systems and networks</t>
  </si>
  <si>
    <t>1.1.4</t>
  </si>
  <si>
    <t>Requirements for a firewall at each Internet connection and between any demilitarized zone (DMZ) and the internal network zone</t>
  </si>
  <si>
    <t>1.1.5</t>
  </si>
  <si>
    <t>Description of groups, roles, and responsibilities for management of network components</t>
  </si>
  <si>
    <t>1.1.6</t>
  </si>
  <si>
    <t>Documentation of business justification and approval for use of all services, protocols, and ports allowed, including documentation of security features implemented for those protocols considered to be insecure.</t>
  </si>
  <si>
    <t>1.1.7</t>
  </si>
  <si>
    <t>Requirement to review firewall and router rule sets at least every six months</t>
  </si>
  <si>
    <t>Build firewall and router configurations that restrict connections between untrusted networks and any system components in the cardholder data environment. Note: An “untrusted network” is any network that is external to the networks belonging to the entity under review, and/or which is out of the entity's ability to control or manage.</t>
  </si>
  <si>
    <t>1.2.1</t>
  </si>
  <si>
    <t>Restrict inbound and outbound traffic to that which is necessary for the cardholder data environment, and specifically deny all other traffic.</t>
  </si>
  <si>
    <t>1.2.2</t>
  </si>
  <si>
    <t>Secure and synchronize router configuration files.</t>
  </si>
  <si>
    <t>1.2.3</t>
  </si>
  <si>
    <t>Install perimeter firewalls between all wireless networks and the cardholder data environment, and configure these firewalls to deny or, if traffic is necessary for business purposes, permit only authorized traffic between the wireless environment and the cardholder data environment.</t>
  </si>
  <si>
    <t>Prohibit direct public access between the Internet and any system component in the cardholder data environment.</t>
  </si>
  <si>
    <t>1.3.1</t>
  </si>
  <si>
    <t>Implement a DMZ to limit inbound traffic to only system components that provide authorized publicly accessible services, protocols, and ports.</t>
  </si>
  <si>
    <t>1.3.2</t>
  </si>
  <si>
    <t>Limit inbound Internet traffic to IP addresses within the DMZ.</t>
  </si>
  <si>
    <t>1.3.3</t>
  </si>
  <si>
    <t>Implement anti-spoofing measures to detect and block forged source IP addresses from entering the network. (For example, block traffic originating from the Internet with an internal source address.)</t>
  </si>
  <si>
    <t>1.3.4</t>
  </si>
  <si>
    <t>Do not allow unauthorized outbound traffic from the cardholder data environment to the Internet.</t>
  </si>
  <si>
    <t>1.3.5</t>
  </si>
  <si>
    <t>Permit only “established” connections into the network.</t>
  </si>
  <si>
    <t>1.3.6</t>
  </si>
  <si>
    <t>Place system components that store cardholder data (such as a database) in an internal network zone, segregated from the DMZ and other untrusted networks.</t>
  </si>
  <si>
    <t>1.3.7</t>
  </si>
  <si>
    <t>Do not disclose private IP addresses and routing information to unauthorized parties. Note: Methods to obscure IP addressing may include, but are not limited to: • Network Address Translation (NAT) • Placing servers containing cardholder data behind proxy servers/firewalls, • Removal or filtering of route advertisements for private networks that employ registered addressing, • Internal use of RFC1918 address space instead of registered addresses.</t>
  </si>
  <si>
    <t>Install personal firewall software or equivalent functionality on any portable computing devices (including company and/or employee-owned) that connect to the Internet when outside the network (for example, laptops used by employees), and which are also used to access the CDE. Firewall (or equivalent) configurations include: • Specific configuration settings are defined. • Personal firewall (or equivalent functionality) is actively running. • Personal firewall (or equivalent functionality) is not alterable by users of the portable computing devices.</t>
  </si>
  <si>
    <t>Ensure that security policies and operational procedures for managing firewalls are documented, in use, and known to all affected parties.</t>
  </si>
  <si>
    <t>2.x</t>
  </si>
  <si>
    <t>Do not use vendor-supplied defaults for system passwords and other security parameters</t>
  </si>
  <si>
    <t>Always change vendor-supplied defaults and remove or disable unnecessary default accounts before installing a system on the network. This applies to ALL default passwords, including but not limited to those used by operating systems, software that provides security services, application and system accounts, point-of-sale (POS) terminals, payment applications, Simple Network Management Protocol (SNMP) community strings, etc.).</t>
  </si>
  <si>
    <t>2.1.1</t>
  </si>
  <si>
    <t>For wireless environments connected to the cardholder data environment or transmitting cardholder data, change ALL wireless vendor defaults at installation, including but not limited to default wireless encryption keys, passwords, and SNMP community strings.</t>
  </si>
  <si>
    <t>Develop configuration standards for all system components. Assure that these standards address all known security vulnerabilities and are consistent with industry-accepted system hardening standards. Sources of industry-accepted system hardening standards may include, but are not limited to: • Center for Internet Security (CIS) • International Organization for Standardization (ISO) • SysAdmin Audit Network Security (SANS) Institute • National Institute of Standards Technology (NIST).</t>
  </si>
  <si>
    <t>2.2.1</t>
  </si>
  <si>
    <t>Implement only one primary function per server to prevent functions that require different security levels from co-existing on the same server. (For example, web servers, database servers, and DNS should be implemented on separate servers.) Note: Where virtualization technologies are in use, implement only one primary function per virtual system component.</t>
  </si>
  <si>
    <t>2.2.2</t>
  </si>
  <si>
    <t>Enable only necessary services, protocols, daemons, etc., as required for the function of the system.</t>
  </si>
  <si>
    <t>2.2.3</t>
  </si>
  <si>
    <t>Implement additional security features for any required services, protocols, or daemons that are considered to be insecure. Note: Where SSL/early TLS is used, the requirements in Appendix A2 must be completed.</t>
  </si>
  <si>
    <t>2.2.4</t>
  </si>
  <si>
    <t>Configure system security parameters to prevent misuse.</t>
  </si>
  <si>
    <t>2.2.5</t>
  </si>
  <si>
    <t>Remove all unnecessary functionality, such as scripts, drivers, features, subsystems, file systems, and unnecessary web servers.</t>
  </si>
  <si>
    <t>Encrypt all non-console administrative access using strong cryptography. Note: Where SSL/early TLS is used, the requirements in Appendix A2 must be completed.</t>
  </si>
  <si>
    <t>Maintain an inventory of system components that are in scope for PCI DSS.</t>
  </si>
  <si>
    <t>Ensure that security policies and operational procedures for managing vendor defaults and other security parameters are documented, in use, and known to all affected parties.</t>
  </si>
  <si>
    <t>Shared hosting providers must protect each entity’s hosted environment and cardholder data. These providers must meet specific requirements as detailed in Appendix A1: Additional PCI DSS Requirements for Shared Hosting Providers.</t>
  </si>
  <si>
    <t>3.x</t>
  </si>
  <si>
    <t>Protect stored cardholder data</t>
  </si>
  <si>
    <t>Keep cardholder data storage to a minimum by implementing data retention and disposal policies, procedures and processes that include at least the following for all cardholder data (CHD) storage: • Limiting data storage amount and retention time to that which is required for legal, regulatory, and/or business requirements • Specific retention requirements for cardholder data • Processes for secure deletion of data when no longer needed • A quarterly process for identifying and securely deleting stored cardholder data that exceeds defined retention.</t>
  </si>
  <si>
    <t>Do not store sensitive authentication data after authorization (even if encrypted). If sensitive authentication data is received, render all data unrecoverable upon completion of the authorization process. It is permissible for issuers and companies that support issuing services to store sensitive authentication data if: • There is a business justification and • The data is stored securely. Sensitive authentication data includes the data as cited in the following Requirements 3.2.1 through 3.2.3:</t>
  </si>
  <si>
    <t>Do not store the full contents of any track (from the magnetic stripe located on the back of a card, equivalent data contained on a chip, or elsewhere) after authorization. This data is alternatively called full track, track, track 1, track 2, and magnetic-stripe data. Note: In the normal course of business, the following data elements from the magnetic stripe may need to be retained: • The cardholder’s name • Primary account number (PAN) • Expiration date • Service code To minimize risk, store only these data elements as needed for business.</t>
  </si>
  <si>
    <t>Do not store the card verification code or value (three-digit or four-digit number printed on the front or back of a payment card used to verify card-not-present transactions) after authorization.</t>
  </si>
  <si>
    <t>Do not store the personal identification number (PIN) or the encrypted PIN block after authorization.</t>
  </si>
  <si>
    <t>Mask PAN when displayed (the first six and last four digits are the maximum number of digits to be displayed), such that only personnel with a legitimate business need can see more than the first six/last four digits of the PAN. Note: This requirement does not supersede stricter requirements in place for displays of cardholder data—for example, legal or payment card brand requirements for point-of-sale (POS) receipts.</t>
  </si>
  <si>
    <t>Render PAN unreadable anywhere it is stored (including on portable digital media, backup media, and in logs) by using any of the following approaches: • One-way hashes based on strong cryptography, (hash must be of the entire PAN) • Truncation (hashing cannot be used to replace the truncated segment of PAN) • Index tokens and pads (pads must be securely stored) • Strong cryptography with associated key-management processes and procedures. Note: It is a relatively trivial effort for a malicious individual to reconstruct original PAN data if they have access to both the truncated and hashed version of a PAN. Where hashed and truncated versions of the same PAN are present in an entity’s environment, additional controls must be in place to ensure that the hashed and truncated versions cannot be correlated to reconstruct the original PAN.</t>
  </si>
  <si>
    <t>If disk encryption is used (rather than file- or column-level database encryption), logical access must be managed separately and independently of native operating system authentication and access control mechanisms (for example, by not using local user account databases or general network login credentials). Decryption keys must not be associated with user accounts. Note: This requirement applies in addition to all other PCI DSS encryption and key-management requirements.</t>
  </si>
  <si>
    <t>Document and implement procedures to protect keys used to secure stored cardholder data against disclosure and misuse: Note: This requirement applies to keys used to encrypt stored cardholder data, and also applies to key-encrypting keys used to protect data-encrypting keys—such key-encrypting keys must be at least as strong as the data-encrypting key.</t>
  </si>
  <si>
    <t>Additional requirement for service providers only: Maintain a documented description of the cryptographic architecture that includes: • Details of all algorithms, protocols, and keys used for the protection of cardholder data, including key strength and expiry date • Description of the key usage for each key. • Inventory of any HSMs and other SCDs used for key management Note: This requirement is a best practice until January 31, 2018, after which it becomes a requirement.</t>
  </si>
  <si>
    <t>Restrict access to cryptographic keys to the fewest number of custodians necessary.</t>
  </si>
  <si>
    <t>Store secret and private keys used to encrypt/decrypt cardholder data in one (or more) of the following forms at all times: • Encrypted with a key-encrypting key that is at least as strong as the data-encrypting key, and that is stored separately from the data-encrypting key • Within a secure cryptographic device (such as a hardware (host) security module (HSM) or PTS-approved point-of-interaction device) • As at least two full-length key components or key shares, in accordance with an industry-accepted method Note: It is not required that public keys be stored in one of these forms.</t>
  </si>
  <si>
    <t>Store cryptographic keys in the fewest possible locations.</t>
  </si>
  <si>
    <t>Fully document and implement all key-management processes and procedures for cryptographic keys used for encryption of cardholder data, including the following: Note: Numerous industry standards for key management are available from various resources including NIST, which can be found at http://csrc.nist.gov.</t>
  </si>
  <si>
    <t>Generation of strong cryptographic keys</t>
  </si>
  <si>
    <t>Secure cryptographic key distribution</t>
  </si>
  <si>
    <t>Secure cryptographic key storage</t>
  </si>
  <si>
    <t>3.6.4</t>
  </si>
  <si>
    <t>Cryptographic key changes for keys that have reached the end of their cryptoperiod (for example, after a defined period of time has passed and/or after a certain amount of cipher-text has been produced by a given key), as defined by the associated application vendor or key owner, and based on industry best practices and guidelines (for example, NIST Special Publication 800-57).</t>
  </si>
  <si>
    <t>3.6.5</t>
  </si>
  <si>
    <t>Retirement or replacement (for example, archiving, destruction, and/or revocation) of keys as deemed necessary when the integrity of the key has been weakened (for example, departure of an employee with knowledge of a clear-text key component), or keys are suspected of being compromised. Note: If retired or replaced cryptographic keys need to be retained, these keys must be securely archived (for example, by using a key-encryption key). Archived cryptographic keys should only be used for decryption/verification purposes.</t>
  </si>
  <si>
    <t>3.6.6</t>
  </si>
  <si>
    <t>If manual clear-text cryptographic key-management operations are used, these operations must be managed using split knowledge and dual control. Note: Examples of manual key-management operations include, but are not limited to: key generation, transmission, loading, storage and destruction.</t>
  </si>
  <si>
    <t>3.6.7</t>
  </si>
  <si>
    <t>Prevention of unauthorized substitution of cryptographic keys.</t>
  </si>
  <si>
    <t>3.6.8</t>
  </si>
  <si>
    <t>Requirement for cryptographic key custodians to formally acknowledge that they understand and accept their key-custodian responsibilities.</t>
  </si>
  <si>
    <t>Ensure that security policies and operational procedures for protecting stored cardholder data are documented, in use, and known to all affected parties.</t>
  </si>
  <si>
    <t>4.x</t>
  </si>
  <si>
    <t>Encrypt transmission of cardholder data across open, public networks</t>
  </si>
  <si>
    <t>Use strong cryptography and security protocols to safeguard sensitive cardholder data during transmission over open, public networks, including the following: • Only trusted keys and certificates are accepted. • The protocol in use only supports secure versions or configurations. • The encryption strength is appropriate for the encryption methodology in use. Note: Where SSL/early TLS is used, the requirements in Appendix A2 must be completed. Examples of open, public networks include but are not limited to: • The Internet • Wireless technologies, including 802.11 and Bluetooth • Cellular technologies, for example, Global System for Mobile communications (GSM), Code division multiple access (CDMA) • General Packet Radio Service (GPRS). • Satellite communications.</t>
  </si>
  <si>
    <t>4.1.1</t>
  </si>
  <si>
    <t>Ensure wireless networks transmitting cardholder data or connected to the cardholder data environment, use industry best practices to implement strong encryption for authentication and transmission.</t>
  </si>
  <si>
    <t>Never send unprotected PANs by end-user messaging technologies (for example, e-mail, instant messaging, SMS, chat, etc.).</t>
  </si>
  <si>
    <t>Ensure that security policies and operational procedures for encrypting transmissions of cardholder data are documented, in use, and known to all affected parties.</t>
  </si>
  <si>
    <t>5.x</t>
  </si>
  <si>
    <t>Use and regularly update anti-virus software or programs</t>
  </si>
  <si>
    <t>Deploy anti-virus software on all systems commonly affected by malicious software (particularly personal computers and servers).</t>
  </si>
  <si>
    <t>Ensure that anti-virus programs are capable of detecting, removing, and protecting against all known types of malicious software.</t>
  </si>
  <si>
    <t>For systems considered to be not commonly affected by malicious software, perform periodic evaluations to identify and evaluate evolving malware threats in order to confirm whether such systems continue to not require anti-virus software.</t>
  </si>
  <si>
    <t>Ensure that all anti-virus mechanisms are maintained as follows: • Are kept current, • Perform periodic scans • Generate audit logs which are retained per PCI DSS Requirement 10.7.</t>
  </si>
  <si>
    <t>Ensure that anti-virus mechanisms are actively running and cannot be disabled or altered by users, unless specifically authorized by management on a case-by-case basis for a limited time period. Note: Anti-virus solutions may be temporarily disabled only if there is legitimate technical need, as authorized by management on a case-by-case basis. If anti-virus protection needs to be disabled for a specific purpose, it must be formally authorized. Additional security measures may also need to be implemented for the period of time during which anti-virus protection is not active.</t>
  </si>
  <si>
    <t>Ensure that security policies and operational procedures for protecting systems against malware are documented, in use, and known to all affected parties.</t>
  </si>
  <si>
    <t>6.x</t>
  </si>
  <si>
    <t>Develop and maintain secure systems and applications</t>
  </si>
  <si>
    <t>Establish a process to identify security vulnerabilities, using reputable outside sources for security vulnerability information, and assign a risk ranking (for example, as “high,” “medium,” or “low”) to newly discovered security vulnerabilities. Note: Risk rankings should be based on industry best practices as well as consideration of potential impact. For example, criteria for ranking vulnerabilities may include consideration of the CVSS base score, and/or the classification by the vendor, and/or type of systems affected. Methods for evaluating vulnerabilities and assigning risk ratings will vary based on an organization’s environment and risk-assessment strategy. Risk rankings should, at a minimum, identify all vulnerabilities considered to be a “high risk” to the environment. In addition to the risk ranking, vulnerabilities may be considered “critical” if they pose an imminent threat to the environment, impact critical systems, and/or would result in a potential compromise if not addressed. Examples of critical systems may include security systems, public-facing devices and systems, databases, and other systems that store, process, or transmit cardholder data.</t>
  </si>
  <si>
    <t>Ensure that all system components and software are protected from known vulnerabilities by installing applicable vendor-supplied security patches. Install critical security patches within one month of release. Note: Critical security patches should be identified according to the risk ranking process defined in Requirement 6.1.</t>
  </si>
  <si>
    <t>Develop internal and external software applications (including web-based administrative access to applications) securely, as follows: • In accordance with PCI DSS (for example, secure authentication and logging) • Based on industry standards and/or best practices. • Incorporating information security throughout the software-development life cycle Note: This applies to all software developed internally as well as bespoke or custom software developed by a third party.</t>
  </si>
  <si>
    <t>6.3.1</t>
  </si>
  <si>
    <t>Remove development, test and/or custom application accounts, user IDs, and passwords before applications become active or are released to customers.</t>
  </si>
  <si>
    <t>Review custom code prior to release to production or customers in order to identify any potential coding vulnerability (using either manual or automated processes) to include at least the following: • Code changes are reviewed by individuals other than the originating code author, and by individuals knowledgeable about code-review techniques and secure coding practices. • Code reviews ensure code is developed according to secure coding guidelines • Appropriate corrections are implemented prior to release. • Code-review results are reviewed and approved by management prior to release. Note: This requirement for code reviews applies to all custom code (both internal and public-facing), as part of the system development life cycle. Code reviews can be conducted by knowledgeable internal personnel or third parties. Public-facing web applications are also subject to additional controls, to address ongoing threats and vulnerabilities after implementation, as defined at PCI DSS Requirement 6.6.</t>
  </si>
  <si>
    <t>Follow change control processes and procedures for all changes to system components. The processes must include the following:</t>
  </si>
  <si>
    <t>6.4.1</t>
  </si>
  <si>
    <t>Separate development/test environments from production environments, and enforce the separation with access controls.</t>
  </si>
  <si>
    <t>6.4.2</t>
  </si>
  <si>
    <t>Separation of duties between development/test and production environments</t>
  </si>
  <si>
    <t>6.4.3</t>
  </si>
  <si>
    <t>Production data (live PANs) are not used for testing or development</t>
  </si>
  <si>
    <t>6.4.4</t>
  </si>
  <si>
    <t>Removal of test data and accounts from system components before the system becomes active/goes into production.</t>
  </si>
  <si>
    <t>Change control procedures must include the following:</t>
  </si>
  <si>
    <t>6.4.5.1</t>
  </si>
  <si>
    <t>Documentation of impact.</t>
  </si>
  <si>
    <t>6.4.5.2</t>
  </si>
  <si>
    <t>Documented change approval by authorized parties.</t>
  </si>
  <si>
    <t>6.4.5.3</t>
  </si>
  <si>
    <t>Functionality testing to verify that the change does not adversely impact the security of the system.</t>
  </si>
  <si>
    <t>6.4.5.4</t>
  </si>
  <si>
    <t>Back-out procedures.</t>
  </si>
  <si>
    <t>6.4.6</t>
  </si>
  <si>
    <t>Upon completion of a significant change, all relevant PCI DSS requirements must be implemented on all new or changed systems and networks, and documentation updated as applicable. Note: This requirement is a best practice until January 31, 2018, after which it becomes a requirement.</t>
  </si>
  <si>
    <t>Address common coding vulnerabilities in software-development processes as follows: • Train developers at least annually in up-to-date secure coding techniques, including how to avoid common coding vulnerabilities. • Develop applications based on secure coding guidelines.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</si>
  <si>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6.5.1</t>
  </si>
  <si>
    <t>Injection flaws, particularly SQL injection. Also consider OS Command Injection, LDAP and XPath injection flaws as well as other injection flaws.</t>
  </si>
  <si>
    <t>6.5.2</t>
  </si>
  <si>
    <t>Buffer overflows</t>
  </si>
  <si>
    <t>6.5.3</t>
  </si>
  <si>
    <t>Insecure cryptographic storage</t>
  </si>
  <si>
    <t>6.5.4</t>
  </si>
  <si>
    <t>Insecure communications</t>
  </si>
  <si>
    <t>6.5.5</t>
  </si>
  <si>
    <t>Improper error handling</t>
  </si>
  <si>
    <t>6.5.6</t>
  </si>
  <si>
    <t>All “high risk” vulnerabilities identified in the vulnerability identification process (as defined in PCI DSS Requirement 6.1).</t>
  </si>
  <si>
    <t>6.5.7</t>
  </si>
  <si>
    <t>Cross-site scripting (XSS)</t>
  </si>
  <si>
    <t>6.5.8</t>
  </si>
  <si>
    <t>Improper access control (such as insecure direct object references, failure to restrict URL access, directory traversal, and failure to restrict user access to functions).</t>
  </si>
  <si>
    <t>6.5.9</t>
  </si>
  <si>
    <t>Cross-site request forgery (CSRF)</t>
  </si>
  <si>
    <t>6.5.10</t>
  </si>
  <si>
    <t>Broken authentication and session management</t>
  </si>
  <si>
    <t>For public-facing web applications, address new threats and vulnerabilities on an ongoing basis and ensure these applications are protected against known attacks by either of the following methods: • Reviewing public-facing web applications via manual or automated application vulnerability security assessment tools or methods, at least annually and after any changes Note: This assessment is not the same as the vulnerability scans performed for Requirement 11.2. • Installing an automated technical solution that detects and prevents web-based attacks (for example, a web-application firewall) in front of public-facing web applications, to continually check all traffic.</t>
  </si>
  <si>
    <t>Ensure that security policies and operational procedures for developing and maintaining secure systems and applications are documented, in use, and known to all affected parties.</t>
  </si>
  <si>
    <t>Restrict access to cardholder data by business need to know</t>
  </si>
  <si>
    <t>Limit access to system components and cardholder data to only those individuals whose job requires such access.</t>
  </si>
  <si>
    <t>Define access needs for each role, including: • System components and data resources that each role needs to access for their job function • Level of privilege required (for example, user, administrator, etc.) for accessing resources.</t>
  </si>
  <si>
    <t>Restrict access to privileged user IDs to least privileges necessary to perform job responsibilities.</t>
  </si>
  <si>
    <t>Assign access based on individual personnel’s job classification and function.</t>
  </si>
  <si>
    <t>7.1.4</t>
  </si>
  <si>
    <t>Require documented approval by authorized parties specifying required privileges.</t>
  </si>
  <si>
    <t>Establish an access control system(s) for systems components that restricts access based on a user’s need to know, and is set to “deny all” unless specifically allowed. This access control system(s) must include the following:</t>
  </si>
  <si>
    <t>Coverage of all system components</t>
  </si>
  <si>
    <t>Assignment of privileges to individuals based on job classification and function.</t>
  </si>
  <si>
    <t>Default “deny-all” setting.</t>
  </si>
  <si>
    <t>Ensure that security policies and operational procedures for restricting access to cardholder data are documented, in use, and known to all affected parties.</t>
  </si>
  <si>
    <t>Assign a unique ID to each person with computer access</t>
  </si>
  <si>
    <t>Define and implement policies and procedures to ensure proper user identification management for non-consumer users and administrators on all system components as follows:</t>
  </si>
  <si>
    <t>Assign all users a unique ID before allowing them to access system components or cardholder data.</t>
  </si>
  <si>
    <t>Control addition, deletion, and modification of user IDs, credentials, and other identifier objects.</t>
  </si>
  <si>
    <t>Immediately revoke access for any terminated users.</t>
  </si>
  <si>
    <t>Remove/disable inactive user accounts within 90 days.</t>
  </si>
  <si>
    <t>8.1.5</t>
  </si>
  <si>
    <t>Manage IDs used by third parties to access, support, or maintain system components via remote access as follows: • Enabled only during the time period needed and disabled when not in use. • Monitored when in use.</t>
  </si>
  <si>
    <t>8.1.6</t>
  </si>
  <si>
    <t>Limit repeated access attempts by locking out the user ID after not more than six attempts.</t>
  </si>
  <si>
    <t>8.1.7</t>
  </si>
  <si>
    <t>Set the lockout duration to a minimum of 30 minutes or until an administrator enables the user ID.</t>
  </si>
  <si>
    <t>8.1.8</t>
  </si>
  <si>
    <t>If a session has been idle for more than 15 minutes, require the user to re-authenticate to re-activate the terminal or session.</t>
  </si>
  <si>
    <t>In addition to assigning a unique ID, ensure proper user-authentication management for non-consumer users and administrators on all system components by employing at least one of the following methods to authenticate all users: • Something you know, such as a password or passphrase • Something you have, such as a token device or smart card • Something you are, such as a biometric.</t>
  </si>
  <si>
    <t>Using strong cryptography, render all authentication credentials (such as passwords/phrases) unreadable during transmission and storage on all system components.</t>
  </si>
  <si>
    <t>Verify user identity before modifying any authentication credential—for example, performing password resets, provisioning new tokens, or generating new keys.</t>
  </si>
  <si>
    <t>Passwords/passphrases must meet the following: • Require a minimum length of at least seven characters. • Contain both numeric and alphabetic characters. Alternatively, the passwords/passphrases must have complexity and strength at least equivalent to the parameters specified above.</t>
  </si>
  <si>
    <t>8.2.4</t>
  </si>
  <si>
    <t>Change user passwords/passphrases at least once every 90 days.</t>
  </si>
  <si>
    <t>8.2.5</t>
  </si>
  <si>
    <t>Do not allow an individual to submit a new password/passphrase that is the same as any of the last four passwords/passphrases he or she has used.</t>
  </si>
  <si>
    <t>8.2.6</t>
  </si>
  <si>
    <t>Set passwords/passphrases for first-time use and upon reset to a unique value for each user, and change immediately after the first use.</t>
  </si>
  <si>
    <t>Secure all individual non-console administrative access and all remote access to the CDE using multi-factor authentication. Note: Multi-factor authentication requires that a minimum of two of the three authentication methods (see Requirement 8.2 for descriptions of authentication methods) be used for authentication. Using one factor twice (for example, using two separate passwords) is not considered multi-factor authentication.</t>
  </si>
  <si>
    <t>Incorporate multi-factor authentication for all non-console access into the CDE for personnel with administrative access. Note: This requirement is a best practice until January 31, 2018, after which it becomes a requirement.</t>
  </si>
  <si>
    <t>Incorporate multi-factor authentication for all remote network access (both user and administrator, and including third party access for support or maintenance) originating from outside the entity's network.</t>
  </si>
  <si>
    <t>Document and communicate authentication policies and procedures to all users including: • Guidance on selecting strong authentication credentials • Guidance for how users should protect their authentication credentials • Instructions not to reuse previously used passwords • Instructions to change passwords if there is any suspicion the password could be compromised.</t>
  </si>
  <si>
    <t>Do not use group, shared, or generic IDs, passwords, or other authentication methods as follows: • Generic user IDs are disabled or removed. • Shared user IDs do not exist for system administration and other critical functions. • Shared and generic user IDs are not used to administer any system components.</t>
  </si>
  <si>
    <t>8.5.1</t>
  </si>
  <si>
    <t>Additional requirement for service providers only: Service providers with remote access to customer premises (for example, for support of POS systems or servers) must use a unique authentication credential (such as a password/phrase) for each customer. Note: This requirement is not intended to apply to shared hosting providers accessing their own hosting environment, where multiple customer environments are hosted.</t>
  </si>
  <si>
    <t>Where other authentication mechanisms are used (for example, physical or logical security tokens, smart cards, certificates, etc.), use of these mechanisms must be assigned as follows: • Authentication mechanisms must be assigned to an individual account and not shared among multiple accounts. • Physical and/or logical controls must be in place to ensure only the intended account can use that mechanism to gain access.</t>
  </si>
  <si>
    <t>All access to any database containing cardholder data (including access by applications, administrators, and all other users) is restricted as follows: • All user access to, user queries of, and user actions on databases are through programmatic methods. • Only database administrators have the ability to directly access or query databases. • Application IDs for database applications can only be used by the applications (and not by individual users or other non-application processes).</t>
  </si>
  <si>
    <t>Ensure that security policies and operational procedures for identification and authentication are documented, in use, and known to all affected parties.</t>
  </si>
  <si>
    <t>Restrict physical access to cardholder data</t>
  </si>
  <si>
    <t>Use appropriate facility entry controls to limit and monitor physical access to systems in the cardholder data environment.</t>
  </si>
  <si>
    <t>Use either video cameras or access control mechanisms (or both) to monitor individual physical access to sensitive areas. Review collected data and correlate with other entries. Store for at least three months, unless otherwise restricted by law. Note: “Sensitive areas” refers to any data center, server room or any area that houses systems that store, process, or transmit cardholder data. This excludes public-facing areas where only point-of-sale terminals are present, such as the cashier areas in a retail store.</t>
  </si>
  <si>
    <t>Implement physical and/or logical controls to restrict access to publicly accessible network jacks. For example, network jacks located in public areas and areas accessible to visitors could be disabled and only enabled when network access is explicitly authorized. Alternatively, processes could be implemented to ensure that visitors are escorted at all times in areas with active network jacks.</t>
  </si>
  <si>
    <t>9.1.3</t>
  </si>
  <si>
    <t>Restrict physical access to wireless access points, gateways, handheld devices, networking/communications hardware, and telecommunication lines.</t>
  </si>
  <si>
    <t>Develop procedures to easily distinguish between onsite personnel and visitors, to include: • Identifying onsite personnel and visitors (for example, assigning badges) • Changes to access requirements • Revoking or terminating onsite personnel and expired visitor identification (such as ID badges).</t>
  </si>
  <si>
    <t>Control physical access for onsite personnel to sensitive areas as follows: • Access must be authorized and based on individual job function. • Access is revoked immediately upon termination, and all physical access mechanisms, such as keys, access cards, etc., are returned or disabled.</t>
  </si>
  <si>
    <t>Implement procedures to identify and authorize visitors. Procedures should include the following:</t>
  </si>
  <si>
    <t>Visitors are authorized before entering, and escorted at all times within, areas where cardholder data is processed or maintained.</t>
  </si>
  <si>
    <t>Visitors are identified and given a badge or other identification that expires and that visibly distinguishes the visitors from onsite personnel.</t>
  </si>
  <si>
    <t>Visitors are asked to surrender the badge or identification before leaving the facility or at the date of expiration.</t>
  </si>
  <si>
    <t>A visitor log is used to maintain a physical audit trail of visitor activity to the facility as well as computer rooms and data centers where cardholder data is stored or transmitted. Document the visitor’s name, the firm represented, and the onsite personnel authorizing physical access on the log. Retain this log for a minimum of three months, unless otherwise restricted by law.</t>
  </si>
  <si>
    <t>Physically secure all media.</t>
  </si>
  <si>
    <t>9.5.1</t>
  </si>
  <si>
    <t>Store media backups in a secure location, preferably an off-site facility, such as an alternate or backup site, or a commercial storage facility. Review the location’s security at least annually.</t>
  </si>
  <si>
    <t>Maintain strict control over the internal or external distribution of any kind of media, including the following:</t>
  </si>
  <si>
    <t>9.6.1</t>
  </si>
  <si>
    <t>Classify media so the sensitivity of the data can be determined.</t>
  </si>
  <si>
    <t>9.6.2</t>
  </si>
  <si>
    <t>Send the media by secured courier or other delivery method that can be accurately tracked.</t>
  </si>
  <si>
    <t>9.6.3</t>
  </si>
  <si>
    <t>Ensure management approves any and all media that is moved from a secured area (including when media is distributed to individuals).</t>
  </si>
  <si>
    <t>Maintain strict control over the storage and accessibility of media.</t>
  </si>
  <si>
    <t>9.7.1</t>
  </si>
  <si>
    <t>Properly maintain inventory logs of all media and conduct media inventories at least annually.</t>
  </si>
  <si>
    <t>Destroy media when it is no longer needed for business or legal reasons as follows:</t>
  </si>
  <si>
    <t>9.8.1</t>
  </si>
  <si>
    <t>Shred, incinerate, or pulp hard-copy materials so that cardholder data cannot be reconstructed. Secure storage containers used for materials that are to be destroyed.</t>
  </si>
  <si>
    <t>9.8.2</t>
  </si>
  <si>
    <t>Render cardholder data on electronic media unrecoverable so that cardholder data cannot be reconstructed.</t>
  </si>
  <si>
    <t>Protect devices that capture payment card data via direct physical interaction with the card from tampering and substitution. Note: These requirements apply to card-reading devices used in card-present transactions (that is, card swipe or dip) at the point of sale. This requirement is not intended to apply to manual key-entry components such as computer keyboards and POS keypads.</t>
  </si>
  <si>
    <t>9.9.1</t>
  </si>
  <si>
    <t>Maintain an up-to-date list of devices. The list should include the following: • Make, model of device • Location of device (for example, the address of the site or facility where the device is located) • Device serial number or other method of unique identification.</t>
  </si>
  <si>
    <t>9.9.2</t>
  </si>
  <si>
    <t>Periodically inspect device surfaces to detect tampering (for example, addition of card skimmers to devices), or substitution (for example, by checking the serial number or other device characteristics to verify it has not been swapped with a fraudulent device). Note: Examples of signs that a device might have been tampered with or substituted include unexpected attachments or cables plugged into the device, missing or changed security labels, broken or differently colored casing, or changes to the serial number or other external markings.</t>
  </si>
  <si>
    <t>9.9.3</t>
  </si>
  <si>
    <t>Provide training for personnel to be aware of attempted tampering or replacement of devices. Training should include the following: • Verify the identity of any third-party persons claiming to be repair or maintenance personnel, prior to granting them access to modify or troubleshoot devices. • Do not install, replace, or return devices without verification. • Be aware of suspicious behavior around devices (for example, attempts by unknown persons to unplug or open devices). • Report suspicious behavior and indications of device tampering or substitution to appropriate personnel (for example, to a manager or security officer).</t>
  </si>
  <si>
    <t>Ensure that security policies and operational procedures for restricting physical access to cardholder data are documented, in use, and known to all affected parties.</t>
  </si>
  <si>
    <t>10.x</t>
  </si>
  <si>
    <t>Track and monitor all access to network resources and cardholder data</t>
  </si>
  <si>
    <t>Implement audit trails to link all access to system components to each individual user.</t>
  </si>
  <si>
    <t>Implement automated audit trails for all system components to reconstruct the following events:</t>
  </si>
  <si>
    <t>10.2.1</t>
  </si>
  <si>
    <t>All individual user accesses to cardholder data</t>
  </si>
  <si>
    <t>10.2.2</t>
  </si>
  <si>
    <t>All actions taken by any individual with root or administrative privileges</t>
  </si>
  <si>
    <t>10.2.3</t>
  </si>
  <si>
    <t>Access to all audit trails</t>
  </si>
  <si>
    <t>10.2.4</t>
  </si>
  <si>
    <t>Invalid logical access attempts</t>
  </si>
  <si>
    <t>10.2.5</t>
  </si>
  <si>
    <t>Use of and changes to identification and authentication mechanisms—including but not limited to creation of new accounts and elevation of privileges—and all changes, additions, or deletions to accounts with root or administrative privileges</t>
  </si>
  <si>
    <t>10.2.6</t>
  </si>
  <si>
    <t>Initialization, stopping, or pausing of the audit logs</t>
  </si>
  <si>
    <t>10.2.7</t>
  </si>
  <si>
    <t>Creation and deletion of system-level objects</t>
  </si>
  <si>
    <t>Record at least the following audit trail entries for all system components for each event:</t>
  </si>
  <si>
    <t>10.3.1</t>
  </si>
  <si>
    <t>User identification</t>
  </si>
  <si>
    <t>10.3.2</t>
  </si>
  <si>
    <t>Type of event</t>
  </si>
  <si>
    <t>10.3.3</t>
  </si>
  <si>
    <t>Date and time</t>
  </si>
  <si>
    <t>10.3.4</t>
  </si>
  <si>
    <t>Success or failure indication</t>
  </si>
  <si>
    <t>10.3.5</t>
  </si>
  <si>
    <t>Origination of event</t>
  </si>
  <si>
    <t>10.3.6</t>
  </si>
  <si>
    <t>Identity or name of affected data, system component, or resource.</t>
  </si>
  <si>
    <t>Using time-synchronization technology, synchronize all critical system clocks and times and ensure that the following is implemented for acquiring, distributing, and storing time. Note: One example of time synchronization technology is Network Time Protocol (NTP).</t>
  </si>
  <si>
    <t>10.4.1</t>
  </si>
  <si>
    <t>Critical systems have the correct and consistent time.</t>
  </si>
  <si>
    <t>10.4.2</t>
  </si>
  <si>
    <t>Time data is protected.</t>
  </si>
  <si>
    <t>10.4.3</t>
  </si>
  <si>
    <t>Time settings are received from industry-accepted time sources.</t>
  </si>
  <si>
    <t>Secure audit trails so they cannot be altered.</t>
  </si>
  <si>
    <t>10.5.1</t>
  </si>
  <si>
    <t>Limit viewing of audit trails to those with a job-related need.</t>
  </si>
  <si>
    <t>10.5.2</t>
  </si>
  <si>
    <t>Protect audit trail files from unauthorized modifications.</t>
  </si>
  <si>
    <t>10.5.3</t>
  </si>
  <si>
    <t>Promptly back up audit trail files to a centralized log server or media that is difficult to alter.</t>
  </si>
  <si>
    <t>10.5.4</t>
  </si>
  <si>
    <t>Write logs for external-facing technologies onto a secure, centralized, internal log server or media device.</t>
  </si>
  <si>
    <t>10.5.5</t>
  </si>
  <si>
    <t>Use file-integrity monitoring or change-detection software on logs to ensure that existing log data cannot be changed without generating alerts (although new data being added should not cause an alert).</t>
  </si>
  <si>
    <t>Review logs and security events for all system components to identify anomalies or suspicious activity. Note: Log harvesting, parsing, and alerting tools may be used to meet this Requirement.</t>
  </si>
  <si>
    <t>10.6.1</t>
  </si>
  <si>
    <t>Review the following at least daily: • All security events • Logs of all system components that store, process, or transmit CHD and/or SAD • Logs of all critical system components • Logs of all servers and system components that perform security functions (for example, firewalls, intrusion-detection systems/intrusion-prevention systems (IDS/IPS), authentication servers, e-commerce redirection servers, etc.).</t>
  </si>
  <si>
    <t>10.6.2</t>
  </si>
  <si>
    <t>Review logs of all other system components periodically based on the organization’s policies and risk management strategy, as determined by the organization’s annual risk assessment.</t>
  </si>
  <si>
    <t>10.6.3</t>
  </si>
  <si>
    <t>Follow up exceptions and anomalies identified during the review process.</t>
  </si>
  <si>
    <t>Retain audit trail history for at least one year, with a minimum of three months immediately available for analysis (for example, online, archived, or restorable from backup).</t>
  </si>
  <si>
    <t>Additional requirement for service providers only: Implement a process for the timely detection and reporting of failures of critical security control systems, including but not limited to failure of: • Firewalls • IDS/IPS • FIM • Anti-virus • Physical access controls • Logical access controls • Audit logging mechanisms • Segmentation controls (if used) Note: This requirement is a best practice until January 31, 2018, after which it becomes a requirement.</t>
  </si>
  <si>
    <t>10.8.1</t>
  </si>
  <si>
    <t>Additional requirement for service providers only: Respond to failures of any critical security controls in a timely manner. Processes for responding to failures in security controls must include: • Restoring security functions • Identifying and documenting the duration (date and time start to end) of the security failure • Identifying and documenting cause(s) of failure, including root cause, and documenting remediation required to address root cause • Identifying and addressing any security issues that arose during the failure • Performing a risk assessment to determine whether further actions are required as a result of the security failure • Implementing controls to prevent cause of failure from reoccurring • Resuming monitoring of security controls Note: This requirement is a best practice until January 31, 2018, after which it becomes a requirement.</t>
  </si>
  <si>
    <t>Ensure that security policies and operational procedures for monitoring all access to network resources and cardholder data are documented, in use, and known to all affected parties.</t>
  </si>
  <si>
    <t>11.x</t>
  </si>
  <si>
    <t>Regularly test security systems and processes</t>
  </si>
  <si>
    <t>Implement processes to test for the presence of wireless access points (802.11), and detect and identify all authorized and unauthorized wireless access points on a quarterly basis. Note: Methods that may be used in the process include but are not limited to wireless network scans, physical/logical inspections of system components and infrastructure, network access control (NAC), or wireless IDS/IPS. Whichever methods are used, they must be sufficient to detect and identify both authorized and unauthorized devices.</t>
  </si>
  <si>
    <t>Maintain an inventory of authorized wireless access points including a documented business justification.</t>
  </si>
  <si>
    <t>Implement incident response procedures in the event unauthorized wireless access points are detected.</t>
  </si>
  <si>
    <t>Run internal and external network vulnerability scans at least quarterly and after any significant change in the network (such as new system component installations, changes in network topology, firewall rule modifications, product upgrades). Note: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t>
  </si>
  <si>
    <t>Perform quarterly internal vulnerability scans. Address vulnerabilities and perform rescans to verify all “high risk” vulnerabilities are resolved in accordance with the entity’s vulnerability ranking (per Requirement 6.1). Scans must be performed by qualified personnel.</t>
  </si>
  <si>
    <t>Perform quarterly external vulnerability scans, via an Approved Scanning Vendor (ASV) approved by the Payment Card Industry Security Standards Council (PCI SSC). Perform rescans as needed, until passing scans are achieved. Note: Quarterly external vulnerability scans must be performed by an Approved Scanning Vendor (ASV), approved by the Payment Card Industry Security Standards Council (PCI SSC). Refer to the ASV Program Guide published on the PCI SSC website for scan customer responsibilities, scan preparation, etc.</t>
  </si>
  <si>
    <t>Perform internal and external scans, and rescans as needed, after any significant change. Scans must be performed by qualified personnel.</t>
  </si>
  <si>
    <t>Implement a methodology for penetration testing that includes the following: • Is based on industry-accepted penetration testing approaches (for example, NIST SP800-115) • Includes coverage for the entire CDE perimeter and critical systems • Includes testing from both inside and outside the network • Includes testing to validate any segmentation and scope-reduction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t>
  </si>
  <si>
    <t>11.3.1</t>
  </si>
  <si>
    <t>Perform external penetration testing at least annually and after any significant infrastructure or application upgrade or modification (such as an operating system upgrade, a sub-network added to the environment, or a web server added to the environment).</t>
  </si>
  <si>
    <t>11.3.2</t>
  </si>
  <si>
    <t>Perform internal penetration testing at least annually and after any significant infrastructure or application upgrade or modification (such as an operating system upgrade, a sub-network added to the environment, or a web server added to the environment).</t>
  </si>
  <si>
    <t>11.3.3</t>
  </si>
  <si>
    <t>Exploitable vulnerabilities found during penetration testing are corrected and testing is repeated to verify the corrections.</t>
  </si>
  <si>
    <t>11.3.4</t>
  </si>
  <si>
    <t>If segmentation is used to isolate the CDE from other networks, perform penetration tests at least annually and after any changes to segmentation controls/methods to verify that the segmentation methods are operational and effective, and isolate all out-of-scope systems from systems in the CDE.</t>
  </si>
  <si>
    <t>11.3.4.1</t>
  </si>
  <si>
    <t>Additional requirement for service providers only: If segmentation is used, confirm PCI DSS scope by performing penetration testing on segmentation controls at least every six months and after any changes to segmentation controls/methods. Note: This requirement is a best practice until January 31, 2018, after which it becomes a requirement.</t>
  </si>
  <si>
    <t>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t>
  </si>
  <si>
    <t>Deploy a change-detection mechanism (for example, file-integrity monitoring tools) to alert personnel to unauthorized modification (including changes, additions, and deletions) of critical system files, configuration files, or content files; and configure the software to perform critical file comparisons at least weekly. Note: For change-detection purposes, critical files are usually those that do not regularly change, but the modification of which could indicate a system compromise or risk of compromise. Change-detection mechanisms such as file-integrity monitoring products usually come pre-configured with critical files for the related operating system. Other critical files, such as those for custom applications, must be evaluated and defined by the entity (that is, the merchant or service provider).</t>
  </si>
  <si>
    <t>11.5.1</t>
  </si>
  <si>
    <t>Implement a process to respond to any alerts generated by the change-detection solution.</t>
  </si>
  <si>
    <t>Ensure that security policies and operational procedures for security monitoring and testing are documented, in use, and known to all affected parties.</t>
  </si>
  <si>
    <t>Maintain a policy that addresses information security for all personnel</t>
  </si>
  <si>
    <t>Establish, publish, maintain, and disseminate a security policy.</t>
  </si>
  <si>
    <t>Review the security policy at least annually and update the policy when the environment changes.</t>
  </si>
  <si>
    <t>Implement a risk-assessment process that: • Is performed at least annually and upon significant changes to the environment (for example, acquisition, merger, relocation, etc.), • Identifies critical assets, threats, and vulnerabilities, and • Results in a formal, documented analysis of risk. Examples of risk-assessment methodologies include but are not limited to OCTAVE, ISO 27005 and NIST SP 800-30.</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</si>
  <si>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t>
  </si>
  <si>
    <t>Explicit approval by authorized parties</t>
  </si>
  <si>
    <t>12.3.2</t>
  </si>
  <si>
    <t>Authentication for use of the technology</t>
  </si>
  <si>
    <t>12.3.3</t>
  </si>
  <si>
    <t>A list of all such devices and personnel with access</t>
  </si>
  <si>
    <t>12.3.4</t>
  </si>
  <si>
    <t>A method to accurately and readily determine owner, contact information, and purpose (for example, labeling, coding, and/or inventorying of devices)</t>
  </si>
  <si>
    <t>12.3.5</t>
  </si>
  <si>
    <t>Acceptable uses of the technology</t>
  </si>
  <si>
    <t>12.3.6</t>
  </si>
  <si>
    <t>Acceptable network locations for the technologies</t>
  </si>
  <si>
    <t>12.3.7</t>
  </si>
  <si>
    <t>List of company-approved products</t>
  </si>
  <si>
    <t>12.3.8</t>
  </si>
  <si>
    <t>Automatic disconnect of sessions for remote-access technologies after a specific period of inactivity</t>
  </si>
  <si>
    <t>12.3.9</t>
  </si>
  <si>
    <t>Activation of remote-access technologies for vendors and business partners only when needed by vendors and business partners, with immediate deactivation after use</t>
  </si>
  <si>
    <t>12.3.10</t>
  </si>
  <si>
    <t>For personnel accessing cardholder data via remote-access technologies, prohibit the copying, moving, and storage of cardholder data onto local hard drives and removable electronic media, unless explicitly authorized for a defined business need. Where there is an authorized business need, the usage policies must require the data be protected in accordance with all applicable PCI DSS Requirements.</t>
  </si>
  <si>
    <t>Ensure that the security policy and procedures clearly define information security responsibilities for all personnel.</t>
  </si>
  <si>
    <t>Additional requirement for service providers only: Executive management shall establish responsibility for the protection of cardholder data and a PCI DSS compliance program to include: • Overall accountability for maintaining PCI DSS compliance • Defining a charter for a PCI DSS compliance program and communication to executive management Note: This requirement is a best practice until January 31, 2018, after which it becomes a requirement.</t>
  </si>
  <si>
    <t>Assign to an individual or team the following information security management responsibilities:</t>
  </si>
  <si>
    <t>Establish, document, and distribute security policies and procedures.</t>
  </si>
  <si>
    <t>12.5.2</t>
  </si>
  <si>
    <t>Monitor and analyze security alerts and information, and distribute to appropriate personnel.</t>
  </si>
  <si>
    <t>12.5.3</t>
  </si>
  <si>
    <t>Establish, document, and distribute security incident response and escalation procedures to ensure timely and effective handling of all situations.</t>
  </si>
  <si>
    <t>12.5.4</t>
  </si>
  <si>
    <t>Administer user accounts, including additions, deletions, and modifications.</t>
  </si>
  <si>
    <t>12.5.5</t>
  </si>
  <si>
    <t>Monitor and control all access to data.</t>
  </si>
  <si>
    <t>Implement a formal security awareness program to make all personnel aware of the cardholder data security policy and procedures.</t>
  </si>
  <si>
    <t>Educate personnel upon hire and at least annually. Note: Methods can vary depending on the role of the personnel and their level of access to the cardholder data.</t>
  </si>
  <si>
    <t>Require personnel to acknowledge at least annually that they have read and understood the security policy and procedures.</t>
  </si>
  <si>
    <t>Screen potential personnel prior to hire to minimize the risk of attacks from internal sources. (Examples of background checks include previous employment history, criminal record, credit history, and reference checks.) Note: For those potential personnel to be hired for certain positions such as store cashiers who only have access to one card number at a time when facilitating a transaction, this requirement is a recommendation only.</t>
  </si>
  <si>
    <t>Maintain and implement policies and procedures to manage service providers, with whom cardholder data is shared, or that could affect the security of cardholder data, as follows</t>
  </si>
  <si>
    <t>12.8.1</t>
  </si>
  <si>
    <t>Maintain a list of service providers including a description of the service provided.</t>
  </si>
  <si>
    <t>12.8.2</t>
  </si>
  <si>
    <t>Maintain a written agreement that includes an acknowledgement that the service providers are responsible for the security of cardholder data the service providers possess or otherwise store, process or transmit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t>
  </si>
  <si>
    <t>12.8.3</t>
  </si>
  <si>
    <t>Ensure there is an established process for engaging service providers including proper due diligence prior to engagement.</t>
  </si>
  <si>
    <t>12.8.4</t>
  </si>
  <si>
    <t>Maintain a program to monitor service providers’ PCI DSS compliance status at least annually.</t>
  </si>
  <si>
    <t>12.8.5</t>
  </si>
  <si>
    <t>Maintain information about which PCI DSS requirements are managed by each service provider, and which are managed by the entity.</t>
  </si>
  <si>
    <t>Additional requirement for service providers only: 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t>
  </si>
  <si>
    <t>Implement an incident response plan. Be prepared to respond immediately to a system breach.</t>
  </si>
  <si>
    <t>12.10.1</t>
  </si>
  <si>
    <t>Create the incident response plan to be implemented in the event of system breach. Ensure the plan addresses the following, at a minimum: • Roles, responsibilities, and communication and contact strategies in the event of a compromise including notification of the payment brands, at a minimum • Specific incident response procedures • Business recovery and continuity procedures • Data backup processes • Analysis of legal requirements for reporting compromises • Coverage and responses of all critical system components • Reference or inclusion of incident response procedures from the payment brands.</t>
  </si>
  <si>
    <t>12.10.2</t>
  </si>
  <si>
    <t>Review and test the plan, including all elements listed in Requirement 12.10.1, at least annually.</t>
  </si>
  <si>
    <t>12.10.3</t>
  </si>
  <si>
    <t>Designate specific personnel to be available on a 24/7 basis to respond to alerts.</t>
  </si>
  <si>
    <t>12.10.4</t>
  </si>
  <si>
    <t>Provide appropriate training to staff with security breach response responsibilities.</t>
  </si>
  <si>
    <t>12.10.5</t>
  </si>
  <si>
    <t>Include alerts from security monitoring systems, including but not limited to intrusion-detection, intrusion-prevention, firewalls, and file-integrity monitoring systems.</t>
  </si>
  <si>
    <t>12.10.6</t>
  </si>
  <si>
    <t>Develop a process to modify and evolve the incident response plan according to lessons learned and to incorporate industry developments.</t>
  </si>
  <si>
    <t>Additional requirement for service providers only: Perform reviews at least quarterly to confirm personnel are following security policies and operational procedures. Reviews must cover the following processes: • Daily log reviews • Firewall rule-set reviews • Applying configuration standards to new systems • Responding to security alerts • Change management processes Note: This requirement is a best practice until January 31, 2018, after which it becomes a requirement.</t>
  </si>
  <si>
    <t>12.11.1</t>
  </si>
  <si>
    <t>Additional requirement for service providers only: Maintain documentation of quarterly review process to include: • Documenting results of the reviews • Review and sign off of results by personnel assigned responsibility for the PCI DSS compliance program Note: This requirement is a best practice until January 31, 2018, after which it becomes a requirement.</t>
  </si>
  <si>
    <t>All system components included in or connected to the cardholder data environment (CDE)</t>
  </si>
  <si>
    <t>The process of determining the CDE and subsequent PCI scope</t>
  </si>
  <si>
    <t>12.7, 4.2</t>
  </si>
  <si>
    <t>12.1, 5.4</t>
  </si>
  <si>
    <t>12.10</t>
  </si>
  <si>
    <t>9.10</t>
  </si>
  <si>
    <t>GNRL-01 through GNRL-08; populated by the Vendor</t>
  </si>
  <si>
    <t>Do you have a dedicated Software and System Development team(s)? (e.g. Customer Support, Implementation, Product Management, etc.)</t>
  </si>
  <si>
    <t>Company</t>
  </si>
  <si>
    <t>Are there any passwords/passphrases hard coded into your systems or products?</t>
  </si>
  <si>
    <t>May the Institution review your BCP and supporting documentation?</t>
  </si>
  <si>
    <t>Is sensitive data encrypted in transport? (e.g. system-to-client)</t>
  </si>
  <si>
    <t>Does your system employ encryption technologies when transmitting sensitive information over TCP/IP networks (e.g., SSH, SSL/TLS, VPN)? (e.g. system-to-system and system-to-client)</t>
  </si>
  <si>
    <t>Will the institution's data be available within the system for a period of time at the completion of this contract?</t>
  </si>
  <si>
    <t>Are ownership rights to all data, inputs, outputs, and metadata retained by the institution?</t>
  </si>
  <si>
    <t>Are you performing off site backups? (i.e. digitally moved off site)</t>
  </si>
  <si>
    <t>Can the Institution review your DRP and supporting documentation?</t>
  </si>
  <si>
    <t>Does your organization have a disaster recovery site or a contracted Disaster Recovery provider?</t>
  </si>
  <si>
    <t>Are audit logs available for all changes to the network, firewall, IDS, and IPS systems?</t>
  </si>
  <si>
    <t>Is Institution's data encrypted in transport?</t>
  </si>
  <si>
    <t>Is Institution's data encrypted in storage? (e.g. disk encryption, at-rest)</t>
  </si>
  <si>
    <t>Does the application adhere to secure coding practices (e.g. OWASP, etc.)?</t>
  </si>
  <si>
    <t>Are video feeds monitored by datacenter staff?</t>
  </si>
  <si>
    <t>Will you provide results of security scans to the Institution?</t>
  </si>
  <si>
    <t>Do you subject your code to static code analysis and/or static application security testing prior to release?</t>
  </si>
  <si>
    <t>Do you have software testing processes (dynamic or static) that are established and followed?</t>
  </si>
  <si>
    <t>Will you comply with applicable breach notification laws?</t>
  </si>
  <si>
    <t>Do you have documented information security policy?</t>
  </si>
  <si>
    <t>Is security awareness training mandatory for all employees?</t>
  </si>
  <si>
    <t>Do you have process and procedure(s) documented, and currently followed, that require a review and update of the access-list(s) for privileged accounts?</t>
  </si>
  <si>
    <t>Do you have documented, and currently implemented, internal audit processes and procedures?</t>
  </si>
  <si>
    <t>Will any institution data leave the Institution's Data Zone?</t>
  </si>
  <si>
    <t>If outsourced or co-located, is there a contract in place to prevent data from leaving the Institution's Data Zone?</t>
  </si>
  <si>
    <t>Are any disaster recovery locations outside the Institution's Data Zone?</t>
  </si>
  <si>
    <t>Do your systems or products store, process, or transmit cardholder (payment/credit/debt card) data?</t>
  </si>
  <si>
    <t>Does the system or products use a third party to collect, store, process, or transmit cardholder (payment/credit/debt card) data?</t>
  </si>
  <si>
    <t>State the party that performed the vulnerability test and the date it was conducted?</t>
  </si>
  <si>
    <t>Have your applications had an external vulnerability assessment in the last year?</t>
  </si>
  <si>
    <t>Have your systems had an external vulnerability assessment in the last year?</t>
  </si>
  <si>
    <t>Do you conform with a specific industry standard security framework? (e.g. NIST Cybersecurity Framework, ISO 27001, etc.)</t>
  </si>
  <si>
    <t>Do backups containing the institution's data ever leave the Institution's Data Zone either physically or via network routing?</t>
  </si>
  <si>
    <t>Is your company subject to Institution's Data Zone laws and regulations?</t>
  </si>
  <si>
    <t>Does your organization conduct an annual test of relocating to an alternate site for business recovery purposes?</t>
  </si>
  <si>
    <t>Do you have a media handling process, that is documented and currently implemented, including end-of-life, repurposing, and data sanitization procedures?</t>
  </si>
  <si>
    <t>Do you have a cryptographic key management process (generation, exchange, storage, safeguards, use, vetting, and replacement), that is documented and currently implemented, for all system components? (e.g. database, system, web, etc.)</t>
  </si>
  <si>
    <t>Are you employing any next-generation persistent threat (NGPT) monitoring?</t>
  </si>
  <si>
    <t>Does your organization have physical security controls and policies in place?</t>
  </si>
  <si>
    <t>Can you share the organization chart, mission statement, and policies for your information security unit?</t>
  </si>
  <si>
    <t>Do you have a systems management and configuration strategy that encompasses servers, appliances, and mobile devices (company and employee owned)?</t>
  </si>
  <si>
    <t>Does your web-based interface support authentication, including standards-based single-sign-on? (e.g. InCommon)</t>
  </si>
  <si>
    <t>Does the process described in DATA-23 adhere to DoD 5220.22-M and/or NIST SP 800-88 standards?</t>
  </si>
  <si>
    <t>Security awareness and training: Implement a security awareness and training program for all members of the workforce (including management).</t>
  </si>
  <si>
    <t>Do you have procedures to identify and respond to suspected or known security incidents; to mitigate them to the extent practicable, measure harmful effects of known security incidents; and document incidents and their outcomes?</t>
  </si>
  <si>
    <t>§164.308(a)(4)</t>
  </si>
  <si>
    <t>§164.312(d)</t>
  </si>
  <si>
    <t xml:space="preserve">Information access management: Implement policies and procedures for authorizing access to EPHI that are consistent with the applicable requirements of subpart E of this part. </t>
  </si>
  <si>
    <t xml:space="preserve">Have you implemented person or entity authentication procedures to verify a person or entity seeking access EPHI is the one claimed? </t>
  </si>
  <si>
    <t>Access Control (all)</t>
  </si>
  <si>
    <t>Information security incident management (all)</t>
  </si>
  <si>
    <r>
      <rPr>
        <sz val="10"/>
        <color rgb="FF231F20"/>
        <rFont val="Helvetica"/>
        <family val="2"/>
        <scheme val="minor"/>
      </rPr>
      <t>Withdrawn</t>
    </r>
  </si>
  <si>
    <t>Logging (all)</t>
  </si>
  <si>
    <t>Information transfer (all)</t>
  </si>
  <si>
    <t>Incident Monitoring</t>
  </si>
  <si>
    <t>Incident Response Training; Incident Handling; Incident Monitoring</t>
  </si>
  <si>
    <t>Have you implemented an network-based Intrusion Detection System?</t>
  </si>
  <si>
    <t>Are there any OS and/or web-browser combinations that are not currently supported?</t>
  </si>
  <si>
    <t>Does your application and/or user-frontend/portal support multi-factor authentication? (e.g. Duo, Google Authenticator, OTP, etc.)</t>
  </si>
  <si>
    <t>Does your application support integration with other authentication and authorization systems?  List which ones (such as Active Directory, Kerberos and what version) in Additional Info?</t>
  </si>
  <si>
    <t>Does the system (servers/infrastructure) support external authentication services (e.g. Active Directory, LDAP) in place of local authentication?</t>
  </si>
  <si>
    <t>(blank)</t>
  </si>
  <si>
    <t>(Multiple Items)</t>
  </si>
  <si>
    <t>Have you implemented a network-based Intrusion Prevention System?</t>
  </si>
  <si>
    <t>Treft Systems Inc D/B/A ACADEMY OF MINE</t>
  </si>
  <si>
    <t>Questions for Vendor</t>
  </si>
  <si>
    <t>Will data be shared with or hosted by any third parties? (e.g. any entity not wholly-owned by your company is considered a third-party)</t>
  </si>
  <si>
    <t>For Cloud Hosting, we use a combination of Cloud providers including Amazon Web Services (AWS), Digital Ocean, Hi Velocity. AOM does not operate its own data centers.</t>
  </si>
  <si>
    <t>Only for custom projects and not offered with our Standard Packages</t>
  </si>
  <si>
    <t>Is your company a consulting firm providing only consultation ?</t>
  </si>
  <si>
    <t>AOM sells a customized E-Learning Software-As-a-Service (SAAS) platform that is also hosted and managed by us with a Yearly Maintenance. Consulting is only a part of our services</t>
  </si>
  <si>
    <t>See attachment or visit https://www.academyofmine.com/privacy-policy</t>
  </si>
  <si>
    <t>Does your organization have a terms of service ?</t>
  </si>
  <si>
    <t>See attachment or visit https://www.academyofmine.com/terms-and-conditions</t>
  </si>
  <si>
    <t>Our Parent Company Treft Systems Inc. is a USA registered S-Corporation with a Wholly Owned Subsidiary named Treft Systems India Pvt Ltd. The subsidiary provides a service to the parent company and is wholly owned by Treft Systems Inc</t>
  </si>
  <si>
    <t>Parent Company Treft Systems Inc. has been in business since March 2012 when it was operating as a Consulting company. In Q3 2014, our flagship product "Academy Of Mine" was born which is now our primary product . This product has been offered for almost 5 years now</t>
  </si>
  <si>
    <t>We have monitoring in place to notify of any breaches within 48 hours</t>
  </si>
  <si>
    <t>We have dedicated Customer Support team along with Client Onboarding team with an Account Manager for our Enterprise clients. For product enhancements, we have a separate technology development team</t>
  </si>
  <si>
    <t>AOM uses dedicated servers (separate application instance and database) for managed enterprise clients. One dedicated server only has 1 customer (with multiples applications/subdomains for the same customer if needed)</t>
  </si>
  <si>
    <t>Provide a brief description for why each of these third parties will have access to customer data.</t>
  </si>
  <si>
    <t>AOM requests vendor assessment reports from its hosting providers and the usual cloud providers like Amazon Web Services (AWS) etc. provide their own certiifcations. In case of any known breaches/vulnerabilities with the known cloud providers, AOM team communicates with the cloud vendors to rectify any issues within 24 hours</t>
  </si>
  <si>
    <t>Only for hosting purposes with the cloud vendors as explained above</t>
  </si>
  <si>
    <t xml:space="preserve">The Cloud vendors provide their own Terms of Service, SLAs and contracts. </t>
  </si>
  <si>
    <t>Only with authorized and audited access</t>
  </si>
  <si>
    <t>Each customer of AOM gets their own instance of Applications and Database. Enterprise Customers also get a separate Dedicated Server</t>
  </si>
  <si>
    <t>All Stored Passwords are One way hashed with a salt using bcrypt hashing</t>
  </si>
  <si>
    <t>No*</t>
  </si>
  <si>
    <t>For enterprise clients, Active Directory type integration can be discussed with customizations</t>
  </si>
  <si>
    <t>Google Authenticator/2 Factor Auth available for Enterprise clients</t>
  </si>
  <si>
    <t>Available for Enterprise Clients</t>
  </si>
  <si>
    <t>AOM uses Cloud providers including Amazon Web Services (AWS), DigitalOcean and Hivelocity.net</t>
  </si>
  <si>
    <t>As per Cloud Provider SLA</t>
  </si>
  <si>
    <t xml:space="preserve">Is redundant power available for all datacenters where  data will reside? </t>
  </si>
  <si>
    <t>Internally &amp; 3rd party combination</t>
  </si>
  <si>
    <t>Only authorized company devices such as Laptops with restricted access</t>
  </si>
  <si>
    <t>Through AOM's  dedicated customer support and help desk channel, all requests including security requests are processed with high priority</t>
  </si>
  <si>
    <t>Will you allow the customer to perform its own security testing of your systems and/or application provided that testing is performed at a mutually agreed upon time and date?</t>
  </si>
  <si>
    <t xml:space="preserve"> Cloud Vendor Security Assessment Report</t>
  </si>
  <si>
    <t>https://www.academyofmine.com/privacy-policy</t>
  </si>
  <si>
    <t>V01</t>
  </si>
  <si>
    <t>V02</t>
  </si>
  <si>
    <t>V03</t>
  </si>
  <si>
    <t>V04</t>
  </si>
  <si>
    <t>V05</t>
  </si>
  <si>
    <t>V06</t>
  </si>
  <si>
    <t>V07</t>
  </si>
  <si>
    <t>D01</t>
  </si>
  <si>
    <t>D02</t>
  </si>
  <si>
    <t>C01</t>
  </si>
  <si>
    <t>C02</t>
  </si>
  <si>
    <t>C03</t>
  </si>
  <si>
    <t>C04</t>
  </si>
  <si>
    <t>C05</t>
  </si>
  <si>
    <t>C06</t>
  </si>
  <si>
    <t>THD01</t>
  </si>
  <si>
    <t>THD02</t>
  </si>
  <si>
    <t>THD03</t>
  </si>
  <si>
    <t>AS01</t>
  </si>
  <si>
    <t>AS02</t>
  </si>
  <si>
    <t>AS03</t>
  </si>
  <si>
    <t>AS04</t>
  </si>
  <si>
    <t>AS05</t>
  </si>
  <si>
    <t>AS06</t>
  </si>
  <si>
    <t>AS07</t>
  </si>
  <si>
    <t>AS08</t>
  </si>
  <si>
    <t>AS09</t>
  </si>
  <si>
    <t xml:space="preserve">* Internet Explorer 10 or below may have some limits. </t>
  </si>
  <si>
    <t>AA01</t>
  </si>
  <si>
    <t>AA02</t>
  </si>
  <si>
    <t>AA03</t>
  </si>
  <si>
    <t>AA04</t>
  </si>
  <si>
    <t>AA05</t>
  </si>
  <si>
    <t>AA06</t>
  </si>
  <si>
    <t>AA07</t>
  </si>
  <si>
    <t>AA08</t>
  </si>
  <si>
    <t>AA09</t>
  </si>
  <si>
    <t>AA10</t>
  </si>
  <si>
    <t>Do you physically and logically separate one Customer's data from that of other customers?</t>
  </si>
  <si>
    <t>Every customers has their own instance of App and Database servers and each app is hosted on a separate VPS/Dedicated Server</t>
  </si>
  <si>
    <t xml:space="preserve">List all datacenters and the cities, states (provinces), and countries where the customers data will be stored (including within the Institution's Data Zone).   </t>
  </si>
  <si>
    <t>At the completion of this contract, will data be returned to the customer</t>
  </si>
  <si>
    <t xml:space="preserve">On customer request, data can be provided. </t>
  </si>
  <si>
    <t>After a contract ends and customer relationship ends, all data is available within 60 days of contract termination</t>
  </si>
  <si>
    <t>Can the customer extract a full backup of data?</t>
  </si>
  <si>
    <t>Are ownership rights to all data, inputs, outputs, and metadata retained by the customer</t>
  </si>
  <si>
    <t>All data is backed up on multiple off-site locations including Amazon AWS S3 on a nighly basis. Both Application code and Database is backed up remotely/off-site.</t>
  </si>
  <si>
    <t>Encryption option available for Enterprise clients but not encrypted by default</t>
  </si>
  <si>
    <t>Is any customer data visible in system administration modules/tools?</t>
  </si>
  <si>
    <t>Only as required for support and maintenance</t>
  </si>
  <si>
    <t>Current vulnerability scan being performed by a 3rd party security company as of September 2019</t>
  </si>
  <si>
    <t>For Enterprise clients, this option is available</t>
  </si>
  <si>
    <t>Customizable E-Learning Platform for Organizations</t>
  </si>
  <si>
    <t>Linux Ubuntu 20.04 LTS</t>
  </si>
  <si>
    <t>OAuth2/SAML based Single-Sign-On (SSO). Also Integrate with services like Okta, Auth0 etc</t>
  </si>
  <si>
    <t>AOM leases Cloud Servers across the United States located within State of New York, New Jersey, Florida, Georgia through hivelocity.net dedicated server provider, Amazon AWS and DigitalOcean n regions of New York (default), Europe (Only for European clients on request) and Asia (Only for Asian Clients on request) as needed</t>
  </si>
  <si>
    <t>All backups are stored offsite on Amazon S3 service</t>
  </si>
  <si>
    <t>AOM uses Cloudflare.com , a 3rd party WAF provider</t>
  </si>
  <si>
    <t>AOM only connects with Payment Gateways through tokenization methods and no payment/financial information touches AOM servers</t>
  </si>
  <si>
    <t>Vendor Office Address</t>
  </si>
  <si>
    <t>Do client sites require SSO for AOM staff to access?</t>
  </si>
  <si>
    <t>AOM staff cannot login with regular password</t>
  </si>
  <si>
    <t>AOM retains last 30 days of data and also hourly backups for last 24 hours</t>
  </si>
  <si>
    <t>GNRL-109</t>
  </si>
  <si>
    <t>Academy Of Mine: Customized Cloud Hosted SAAS E-Learning Platform</t>
  </si>
  <si>
    <t>Certifications</t>
  </si>
  <si>
    <t>CERT-01</t>
  </si>
  <si>
    <t>ISO 27001 Certification</t>
  </si>
  <si>
    <t>GDPR</t>
  </si>
  <si>
    <t>Q4 2025</t>
  </si>
  <si>
    <t>1040 Kings Highway N, Suite 201, Cherry Hill, NJ 08034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</si>
</sst>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409]mmmm\ d\,\ yyyy;@"/>
  </numFmts>
  <fonts count="37" x14ac:knownFonts="1">
    <font>
      <sz val="12"/>
      <color indexed="8"/>
      <name val="Verdana"/>
    </font>
    <font>
      <sz val="11"/>
      <color indexed="8"/>
      <name val="Verdana"/>
      <family val="2"/>
    </font>
    <font>
      <b/>
      <sz val="12"/>
      <color theme="1"/>
      <name val="Verdana"/>
      <family val="2"/>
    </font>
    <font>
      <sz val="11"/>
      <color theme="1"/>
      <name val="Verdana"/>
      <family val="2"/>
    </font>
    <font>
      <b/>
      <sz val="14"/>
      <color theme="0"/>
      <name val="Verdana"/>
      <family val="2"/>
    </font>
    <font>
      <i/>
      <sz val="11"/>
      <color theme="1"/>
      <name val="Verdana"/>
      <family val="2"/>
    </font>
    <font>
      <i/>
      <sz val="12"/>
      <color theme="1"/>
      <name val="Verdana"/>
      <family val="2"/>
    </font>
    <font>
      <b/>
      <sz val="20"/>
      <color theme="0"/>
      <name val="Verdana"/>
      <family val="2"/>
    </font>
    <font>
      <b/>
      <sz val="12"/>
      <color indexed="8"/>
      <name val="Verdana"/>
      <family val="2"/>
    </font>
    <font>
      <sz val="12"/>
      <color theme="1"/>
      <name val="Verdana"/>
      <family val="2"/>
    </font>
    <font>
      <sz val="10"/>
      <color rgb="FF000000"/>
      <name val="Arial"/>
      <family val="2"/>
    </font>
    <font>
      <sz val="12"/>
      <color indexed="8"/>
      <name val="Verdana"/>
      <family val="2"/>
    </font>
    <font>
      <sz val="12"/>
      <color theme="0"/>
      <name val="Verdana"/>
      <family val="2"/>
    </font>
    <font>
      <u/>
      <sz val="12"/>
      <color theme="10"/>
      <name val="Verdana"/>
      <family val="2"/>
    </font>
    <font>
      <u/>
      <sz val="12"/>
      <color theme="11"/>
      <name val="Verdana"/>
      <family val="2"/>
    </font>
    <font>
      <sz val="11"/>
      <color rgb="FF000000"/>
      <name val="Verdana"/>
      <family val="2"/>
    </font>
    <font>
      <sz val="11"/>
      <color rgb="FF000000"/>
      <name val="Verdana"/>
      <family val="2"/>
    </font>
    <font>
      <sz val="12"/>
      <color rgb="FF000000"/>
      <name val="Verdana"/>
      <family val="2"/>
    </font>
    <font>
      <sz val="12"/>
      <color rgb="FF000000"/>
      <name val="Verdana"/>
      <family val="2"/>
    </font>
    <font>
      <sz val="10"/>
      <name val="Arial"/>
      <family val="2"/>
    </font>
    <font>
      <sz val="10"/>
      <color theme="1"/>
      <name val="Helvetica"/>
      <family val="2"/>
      <scheme val="minor"/>
    </font>
    <font>
      <sz val="10"/>
      <color rgb="FF231F20"/>
      <name val="Helvetica"/>
      <family val="2"/>
      <scheme val="minor"/>
    </font>
    <font>
      <sz val="10"/>
      <color rgb="FF000000"/>
      <name val="Helvetica"/>
      <family val="2"/>
      <scheme val="minor"/>
    </font>
    <font>
      <sz val="12"/>
      <color indexed="8"/>
      <name val="Verdana"/>
      <family val="2"/>
    </font>
    <font>
      <sz val="10"/>
      <name val="Arial"/>
      <family val="2"/>
    </font>
    <font>
      <sz val="11"/>
      <color theme="1"/>
      <name val="Verdana"/>
      <family val="2"/>
    </font>
    <font>
      <sz val="11"/>
      <color indexed="8"/>
      <name val="Verdana"/>
      <family val="2"/>
    </font>
    <font>
      <u/>
      <sz val="11"/>
      <color rgb="FF000000"/>
      <name val="Verdana"/>
      <family val="2"/>
    </font>
    <font>
      <i/>
      <sz val="11"/>
      <color rgb="FF000000"/>
      <name val="Verdana"/>
      <family val="2"/>
    </font>
    <font>
      <sz val="11"/>
      <name val="Verdana"/>
      <family val="2"/>
    </font>
    <font>
      <sz val="9"/>
      <color indexed="8"/>
      <name val="Verdana"/>
      <family val="2"/>
    </font>
    <font>
      <u/>
      <sz val="12"/>
      <color theme="10"/>
      <name val="Verdana"/>
      <family val="2"/>
    </font>
    <font>
      <b/>
      <sz val="11"/>
      <color rgb="FFFF0000"/>
      <name val="Verdana"/>
      <family val="2"/>
    </font>
    <font>
      <sz val="11"/>
      <color indexed="8"/>
      <name val="Verdana"/>
      <family val="2"/>
    </font>
    <font>
      <sz val="11"/>
      <color rgb="FF000000"/>
      <name val="Verdana"/>
      <family val="2"/>
    </font>
    <font>
      <b/>
      <sz val="10"/>
      <color rgb="FF000000"/>
      <name val="Calibri"/>
      <family val="2"/>
    </font>
    <font>
      <sz val="10"/>
      <color indexed="8"/>
      <name val="Helvetica"/>
      <family val="2"/>
      <scheme val="minor"/>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2F2F2"/>
        <bgColor rgb="FFF2F2F2"/>
      </patternFill>
    </fill>
    <fill>
      <patternFill patternType="solid">
        <fgColor rgb="FFFFFFFF"/>
        <bgColor indexed="64"/>
      </patternFill>
    </fill>
    <fill>
      <patternFill patternType="solid">
        <fgColor rgb="FFD9D9D9"/>
        <bgColor indexed="64"/>
      </patternFill>
    </fill>
    <fill>
      <patternFill patternType="solid">
        <fgColor rgb="FFF3F4F4"/>
      </patternFill>
    </fill>
    <fill>
      <patternFill patternType="solid">
        <fgColor theme="2" tint="0.79998168889431442"/>
        <bgColor indexed="64"/>
      </patternFill>
    </fill>
    <fill>
      <patternFill patternType="solid">
        <fgColor rgb="FFC00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style="medium">
        <color rgb="FFCCCCCC"/>
      </left>
      <right style="medium">
        <color rgb="FFCCCCCC"/>
      </right>
      <top style="medium">
        <color rgb="FFCCCCCC"/>
      </top>
      <bottom style="medium">
        <color rgb="FFCCCCCC"/>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231F20"/>
      </left>
      <right style="thin">
        <color rgb="FF231F20"/>
      </right>
      <top style="thin">
        <color rgb="FF231F20"/>
      </top>
      <bottom style="thin">
        <color rgb="FF231F2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CCCCCC"/>
      </right>
      <top style="medium">
        <color rgb="FFCCCCCC"/>
      </top>
      <bottom/>
      <diagonal/>
    </border>
    <border>
      <left/>
      <right/>
      <top/>
      <bottom style="thin">
        <color indexed="64"/>
      </bottom>
      <diagonal/>
    </border>
  </borders>
  <cellStyleXfs count="18">
    <xf numFmtId="0" fontId="0" fillId="0" borderId="0" applyNumberFormat="0" applyFill="0" applyBorder="0" applyProtection="0">
      <alignment vertical="top" wrapText="1"/>
    </xf>
    <xf numFmtId="0" fontId="10" fillId="0" borderId="0"/>
    <xf numFmtId="0" fontId="13" fillId="0" borderId="0" applyNumberFormat="0" applyFill="0" applyBorder="0" applyAlignment="0" applyProtection="0">
      <alignment vertical="top" wrapText="1"/>
    </xf>
    <xf numFmtId="0" fontId="14"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4" fillId="0" borderId="0" applyNumberFormat="0" applyFill="0" applyBorder="0" applyAlignment="0" applyProtection="0">
      <alignment vertical="top" wrapText="1"/>
    </xf>
    <xf numFmtId="0" fontId="13" fillId="0" borderId="0" applyNumberFormat="0" applyFill="0" applyBorder="0" applyAlignment="0" applyProtection="0">
      <alignment vertical="top" wrapText="1"/>
    </xf>
    <xf numFmtId="0" fontId="14" fillId="0" borderId="0" applyNumberFormat="0" applyFill="0" applyBorder="0" applyAlignment="0" applyProtection="0">
      <alignment vertical="top" wrapText="1"/>
    </xf>
    <xf numFmtId="0" fontId="18" fillId="0" borderId="0"/>
    <xf numFmtId="9" fontId="18" fillId="0" borderId="0" applyFont="0" applyFill="0" applyBorder="0" applyAlignment="0" applyProtection="0"/>
    <xf numFmtId="0" fontId="19" fillId="0" borderId="0"/>
    <xf numFmtId="0" fontId="17" fillId="0" borderId="0"/>
    <xf numFmtId="9" fontId="17" fillId="0" borderId="0" applyFont="0" applyFill="0" applyBorder="0" applyAlignment="0" applyProtection="0"/>
    <xf numFmtId="0" fontId="24" fillId="0" borderId="0"/>
    <xf numFmtId="9" fontId="11" fillId="0" borderId="0" applyFont="0" applyFill="0" applyBorder="0" applyAlignment="0" applyProtection="0"/>
    <xf numFmtId="0" fontId="31" fillId="0" borderId="0" applyNumberFormat="0" applyFill="0" applyBorder="0" applyAlignment="0" applyProtection="0">
      <alignment vertical="top" wrapText="1"/>
    </xf>
    <xf numFmtId="0" fontId="10" fillId="0" borderId="0"/>
    <xf numFmtId="0" fontId="11" fillId="0" borderId="0" applyNumberFormat="0" applyFill="0" applyBorder="0" applyProtection="0">
      <alignment vertical="top" wrapText="1"/>
    </xf>
  </cellStyleXfs>
  <cellXfs count="125">
    <xf numFmtId="0" fontId="0" fillId="0" borderId="0" xfId="0">
      <alignment vertical="top" wrapText="1"/>
    </xf>
    <xf numFmtId="0" fontId="0" fillId="0" borderId="0" xfId="0" applyAlignment="1">
      <alignment horizontal="left" vertical="center" wrapText="1"/>
    </xf>
    <xf numFmtId="0" fontId="8" fillId="0" borderId="0" xfId="0" applyFont="1">
      <alignment vertical="top" wrapText="1"/>
    </xf>
    <xf numFmtId="0" fontId="1" fillId="0" borderId="0" xfId="0" applyNumberFormat="1" applyFont="1" applyAlignment="1"/>
    <xf numFmtId="0" fontId="1" fillId="0" borderId="0" xfId="0" applyNumberFormat="1" applyFont="1" applyAlignment="1">
      <alignment horizontal="left" vertical="center"/>
    </xf>
    <xf numFmtId="0" fontId="1" fillId="0" borderId="0" xfId="0" applyNumberFormat="1" applyFont="1" applyAlignment="1">
      <alignment wrapText="1"/>
    </xf>
    <xf numFmtId="0" fontId="2" fillId="4" borderId="1" xfId="0" applyNumberFormat="1" applyFont="1" applyFill="1" applyBorder="1" applyAlignment="1">
      <alignment vertical="center" wrapText="1"/>
    </xf>
    <xf numFmtId="0"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vertical="center" wrapText="1"/>
    </xf>
    <xf numFmtId="0" fontId="1" fillId="4" borderId="1" xfId="0" applyFont="1" applyFill="1" applyBorder="1" applyAlignment="1">
      <alignment vertical="center" wrapText="1"/>
    </xf>
    <xf numFmtId="0" fontId="3" fillId="0" borderId="1" xfId="0" applyNumberFormat="1" applyFont="1" applyFill="1" applyBorder="1" applyAlignment="1">
      <alignment vertical="center" wrapText="1"/>
    </xf>
    <xf numFmtId="0" fontId="1" fillId="3" borderId="1" xfId="0" applyNumberFormat="1" applyFont="1" applyFill="1" applyBorder="1" applyAlignment="1">
      <alignment horizontal="center" vertical="center" wrapText="1"/>
    </xf>
    <xf numFmtId="0" fontId="1" fillId="0" borderId="0" xfId="0" applyNumberFormat="1" applyFont="1" applyAlignment="1">
      <alignment horizontal="center" vertical="center"/>
    </xf>
    <xf numFmtId="0"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left" vertical="center" wrapText="1"/>
    </xf>
    <xf numFmtId="0" fontId="3" fillId="4" borderId="1" xfId="0" applyNumberFormat="1" applyFont="1" applyFill="1" applyBorder="1" applyAlignment="1">
      <alignment horizontal="left" vertical="center" wrapText="1"/>
    </xf>
    <xf numFmtId="0" fontId="3" fillId="4" borderId="1" xfId="0" applyNumberFormat="1" applyFont="1" applyFill="1" applyBorder="1" applyAlignment="1">
      <alignment vertical="center" wrapText="1"/>
    </xf>
    <xf numFmtId="1" fontId="3" fillId="3" borderId="1" xfId="0" applyNumberFormat="1" applyFont="1" applyFill="1" applyBorder="1" applyAlignment="1">
      <alignment horizontal="left" vertical="center" wrapText="1"/>
    </xf>
    <xf numFmtId="1" fontId="1" fillId="3" borderId="1" xfId="0" applyNumberFormat="1" applyFont="1" applyFill="1" applyBorder="1" applyAlignment="1">
      <alignment vertical="center" wrapText="1"/>
    </xf>
    <xf numFmtId="0" fontId="3" fillId="3" borderId="1" xfId="0" applyNumberFormat="1" applyFont="1" applyFill="1" applyBorder="1" applyAlignment="1">
      <alignment vertical="center" wrapText="1"/>
    </xf>
    <xf numFmtId="0" fontId="20" fillId="10" borderId="7" xfId="8" applyFont="1" applyFill="1" applyBorder="1" applyAlignment="1">
      <alignment horizontal="center" vertical="top" wrapText="1"/>
    </xf>
    <xf numFmtId="0" fontId="20" fillId="10" borderId="0" xfId="8" applyFont="1" applyFill="1" applyAlignment="1">
      <alignment horizontal="center" vertical="top" wrapText="1"/>
    </xf>
    <xf numFmtId="0" fontId="22" fillId="0" borderId="0" xfId="8" applyFont="1" applyAlignment="1">
      <alignment vertical="top" wrapText="1"/>
    </xf>
    <xf numFmtId="0" fontId="22" fillId="0" borderId="0" xfId="8" applyFont="1" applyAlignment="1">
      <alignment vertical="top"/>
    </xf>
    <xf numFmtId="49" fontId="22" fillId="0" borderId="2" xfId="8" applyNumberFormat="1" applyFont="1" applyBorder="1" applyAlignment="1">
      <alignment horizontal="center" vertical="center" wrapText="1"/>
    </xf>
    <xf numFmtId="0" fontId="20" fillId="10" borderId="0" xfId="8" applyFont="1" applyFill="1" applyAlignment="1">
      <alignment horizontal="left" vertical="top"/>
    </xf>
    <xf numFmtId="0" fontId="20" fillId="10" borderId="7" xfId="8" applyFont="1" applyFill="1" applyBorder="1" applyAlignment="1">
      <alignment horizontal="left" vertical="top"/>
    </xf>
    <xf numFmtId="0" fontId="21" fillId="10" borderId="7" xfId="8" applyFont="1" applyFill="1" applyBorder="1" applyAlignment="1">
      <alignment horizontal="left" vertical="top"/>
    </xf>
    <xf numFmtId="0" fontId="26" fillId="4" borderId="1" xfId="0" applyFont="1" applyFill="1" applyBorder="1" applyAlignment="1">
      <alignment vertical="center" wrapText="1"/>
    </xf>
    <xf numFmtId="0" fontId="3" fillId="11" borderId="1" xfId="0" applyNumberFormat="1" applyFont="1" applyFill="1" applyBorder="1" applyAlignment="1">
      <alignment vertical="center" wrapText="1"/>
    </xf>
    <xf numFmtId="0" fontId="23" fillId="0" borderId="0" xfId="0" applyFont="1">
      <alignment vertical="top" wrapText="1"/>
    </xf>
    <xf numFmtId="0" fontId="26" fillId="0" borderId="0" xfId="0" applyFont="1">
      <alignment vertical="top" wrapText="1"/>
    </xf>
    <xf numFmtId="164" fontId="26" fillId="0" borderId="0" xfId="0" applyNumberFormat="1" applyFont="1">
      <alignment vertical="top" wrapText="1"/>
    </xf>
    <xf numFmtId="0" fontId="16" fillId="0" borderId="0" xfId="0" applyFont="1" applyBorder="1" applyAlignment="1"/>
    <xf numFmtId="0" fontId="16" fillId="0" borderId="0" xfId="0" applyFont="1" applyBorder="1" applyAlignment="1">
      <alignment horizontal="center"/>
    </xf>
    <xf numFmtId="0" fontId="16" fillId="8" borderId="0" xfId="0" applyFont="1" applyFill="1" applyBorder="1" applyAlignment="1">
      <alignment horizontal="center"/>
    </xf>
    <xf numFmtId="0" fontId="28" fillId="9" borderId="0" xfId="0" applyFont="1" applyFill="1" applyBorder="1" applyAlignment="1"/>
    <xf numFmtId="0" fontId="16" fillId="0" borderId="5" xfId="0" applyFont="1" applyBorder="1" applyAlignment="1">
      <alignment wrapText="1"/>
    </xf>
    <xf numFmtId="0" fontId="16" fillId="0" borderId="0" xfId="0" applyFont="1">
      <alignment vertical="top" wrapText="1"/>
    </xf>
    <xf numFmtId="0" fontId="26" fillId="0" borderId="5" xfId="0" applyFont="1" applyBorder="1" applyAlignment="1">
      <alignment horizontal="center" wrapText="1"/>
    </xf>
    <xf numFmtId="0" fontId="26" fillId="0" borderId="5" xfId="0" applyFont="1" applyBorder="1" applyAlignment="1">
      <alignment wrapText="1"/>
    </xf>
    <xf numFmtId="0" fontId="26" fillId="0" borderId="5" xfId="0" applyFont="1" applyBorder="1" applyAlignment="1">
      <alignment horizontal="right" wrapText="1"/>
    </xf>
    <xf numFmtId="0" fontId="29" fillId="0" borderId="0" xfId="0" applyFont="1" applyFill="1" applyBorder="1" applyAlignment="1">
      <alignment vertical="top"/>
    </xf>
    <xf numFmtId="0" fontId="16" fillId="0" borderId="0" xfId="0" applyFont="1" applyBorder="1" applyAlignment="1">
      <alignment vertical="top"/>
    </xf>
    <xf numFmtId="10" fontId="16" fillId="0" borderId="0" xfId="0" applyNumberFormat="1" applyFont="1" applyBorder="1" applyAlignment="1">
      <alignment vertical="top"/>
    </xf>
    <xf numFmtId="0" fontId="16" fillId="0" borderId="0" xfId="0" applyFont="1" applyFill="1" applyBorder="1" applyAlignment="1">
      <alignment vertical="top"/>
    </xf>
    <xf numFmtId="0" fontId="16" fillId="8" borderId="5" xfId="0" applyFont="1" applyFill="1" applyBorder="1" applyAlignment="1">
      <alignment wrapText="1"/>
    </xf>
    <xf numFmtId="0" fontId="16" fillId="0" borderId="4" xfId="0" applyFont="1" applyFill="1" applyBorder="1" applyAlignment="1">
      <alignment vertical="top"/>
    </xf>
    <xf numFmtId="0" fontId="16" fillId="0" borderId="4" xfId="0" applyFont="1" applyBorder="1" applyAlignment="1">
      <alignment vertical="top"/>
    </xf>
    <xf numFmtId="10" fontId="16" fillId="0" borderId="4" xfId="0" applyNumberFormat="1" applyFont="1" applyBorder="1" applyAlignment="1">
      <alignment vertical="top"/>
    </xf>
    <xf numFmtId="0" fontId="16" fillId="0" borderId="4" xfId="0" applyFont="1" applyBorder="1" applyAlignment="1"/>
    <xf numFmtId="0" fontId="16" fillId="0" borderId="0" xfId="0" applyFont="1" applyFill="1" applyAlignment="1">
      <alignment vertical="top"/>
    </xf>
    <xf numFmtId="0" fontId="16" fillId="0" borderId="0" xfId="0" applyFont="1" applyAlignment="1">
      <alignment vertical="top"/>
    </xf>
    <xf numFmtId="0" fontId="30" fillId="0" borderId="0" xfId="0" applyFont="1">
      <alignment vertical="top" wrapText="1"/>
    </xf>
    <xf numFmtId="0" fontId="1" fillId="0" borderId="0" xfId="0" applyFont="1">
      <alignment vertical="top" wrapText="1"/>
    </xf>
    <xf numFmtId="0" fontId="15" fillId="0" borderId="5" xfId="0" applyFont="1" applyBorder="1" applyAlignment="1">
      <alignment wrapText="1"/>
    </xf>
    <xf numFmtId="0" fontId="15" fillId="0" borderId="0" xfId="0" applyFont="1">
      <alignment vertical="top" wrapText="1"/>
    </xf>
    <xf numFmtId="0" fontId="15" fillId="8" borderId="5" xfId="0" applyFont="1" applyFill="1" applyBorder="1" applyAlignment="1">
      <alignment wrapText="1"/>
    </xf>
    <xf numFmtId="0" fontId="1" fillId="0" borderId="5" xfId="0" applyFont="1" applyBorder="1" applyAlignment="1">
      <alignment wrapText="1"/>
    </xf>
    <xf numFmtId="0" fontId="1" fillId="0" borderId="5" xfId="0" applyFont="1" applyBorder="1" applyAlignment="1">
      <alignment horizontal="right" wrapText="1"/>
    </xf>
    <xf numFmtId="164" fontId="1" fillId="0" borderId="0" xfId="0" applyNumberFormat="1" applyFont="1">
      <alignment vertical="top" wrapText="1"/>
    </xf>
    <xf numFmtId="9" fontId="26" fillId="0" borderId="0" xfId="14" applyFont="1" applyAlignment="1">
      <alignment vertical="top" wrapText="1"/>
    </xf>
    <xf numFmtId="1" fontId="25" fillId="3" borderId="1" xfId="0" applyNumberFormat="1" applyFont="1" applyFill="1" applyBorder="1" applyAlignment="1">
      <alignment vertical="center" wrapText="1"/>
    </xf>
    <xf numFmtId="10" fontId="16" fillId="0" borderId="0" xfId="0" applyNumberFormat="1" applyFont="1" applyFill="1" applyAlignment="1">
      <alignment vertical="top"/>
    </xf>
    <xf numFmtId="49" fontId="22" fillId="0" borderId="0" xfId="8" applyNumberFormat="1" applyFont="1" applyAlignment="1">
      <alignment horizontal="left" vertical="top" wrapText="1"/>
    </xf>
    <xf numFmtId="0" fontId="15" fillId="7" borderId="1" xfId="0" applyFont="1" applyFill="1" applyBorder="1" applyAlignment="1">
      <alignment vertical="center" wrapText="1"/>
    </xf>
    <xf numFmtId="0" fontId="3" fillId="8" borderId="1" xfId="0" applyFont="1" applyFill="1" applyBorder="1" applyAlignment="1">
      <alignment vertical="center" wrapText="1"/>
    </xf>
    <xf numFmtId="0" fontId="9" fillId="8" borderId="1" xfId="0" applyFont="1" applyFill="1" applyBorder="1" applyAlignment="1">
      <alignment vertical="center" wrapText="1"/>
    </xf>
    <xf numFmtId="0" fontId="33" fillId="0" borderId="0" xfId="0" applyFont="1">
      <alignment vertical="top" wrapText="1"/>
    </xf>
    <xf numFmtId="0" fontId="34" fillId="0" borderId="5" xfId="0" applyFont="1" applyBorder="1" applyAlignment="1">
      <alignment wrapText="1"/>
    </xf>
    <xf numFmtId="0" fontId="34" fillId="0" borderId="0" xfId="0" applyFont="1">
      <alignment vertical="top" wrapText="1"/>
    </xf>
    <xf numFmtId="0" fontId="33" fillId="0" borderId="5" xfId="0" applyFont="1" applyBorder="1" applyAlignment="1">
      <alignment horizontal="center" wrapText="1"/>
    </xf>
    <xf numFmtId="0" fontId="34" fillId="8" borderId="5" xfId="0" applyFont="1" applyFill="1" applyBorder="1" applyAlignment="1">
      <alignment wrapText="1"/>
    </xf>
    <xf numFmtId="0" fontId="33" fillId="0" borderId="5" xfId="0" applyFont="1" applyBorder="1" applyAlignment="1">
      <alignment wrapText="1"/>
    </xf>
    <xf numFmtId="0" fontId="33" fillId="0" borderId="5" xfId="0" applyFont="1" applyBorder="1" applyAlignment="1">
      <alignment horizontal="right" wrapText="1"/>
    </xf>
    <xf numFmtId="164" fontId="33" fillId="0" borderId="0" xfId="0" applyNumberFormat="1" applyFont="1">
      <alignment vertical="top" wrapText="1"/>
    </xf>
    <xf numFmtId="0" fontId="33" fillId="0" borderId="0" xfId="0" applyFont="1" applyBorder="1">
      <alignment vertical="top" wrapText="1"/>
    </xf>
    <xf numFmtId="0" fontId="34" fillId="0" borderId="10" xfId="0" applyFont="1" applyBorder="1" applyAlignment="1">
      <alignment wrapText="1"/>
    </xf>
    <xf numFmtId="0" fontId="34" fillId="0" borderId="0" xfId="0" applyFont="1" applyBorder="1">
      <alignment vertical="top" wrapText="1"/>
    </xf>
    <xf numFmtId="0" fontId="33" fillId="0" borderId="10" xfId="0" applyFont="1" applyBorder="1" applyAlignment="1">
      <alignment horizontal="center" wrapText="1"/>
    </xf>
    <xf numFmtId="0" fontId="34" fillId="8" borderId="10" xfId="0" applyFont="1" applyFill="1" applyBorder="1" applyAlignment="1">
      <alignment wrapText="1"/>
    </xf>
    <xf numFmtId="0" fontId="33" fillId="0" borderId="10" xfId="0" applyFont="1" applyBorder="1" applyAlignment="1">
      <alignment wrapText="1"/>
    </xf>
    <xf numFmtId="0" fontId="33" fillId="0" borderId="10" xfId="0" applyFont="1" applyBorder="1" applyAlignment="1">
      <alignment horizontal="right" wrapText="1"/>
    </xf>
    <xf numFmtId="164" fontId="33" fillId="0" borderId="0" xfId="0" applyNumberFormat="1" applyFont="1" applyBorder="1">
      <alignment vertical="top" wrapText="1"/>
    </xf>
    <xf numFmtId="0" fontId="3" fillId="3" borderId="1" xfId="0" applyNumberFormat="1" applyFont="1" applyFill="1" applyBorder="1" applyAlignment="1">
      <alignment horizontal="left" vertical="center" wrapText="1"/>
    </xf>
    <xf numFmtId="0" fontId="32" fillId="8" borderId="1" xfId="0" applyFont="1" applyFill="1" applyBorder="1" applyAlignment="1">
      <alignment vertical="center" wrapText="1"/>
    </xf>
    <xf numFmtId="0" fontId="26" fillId="8" borderId="1" xfId="0" applyFont="1" applyFill="1" applyBorder="1" applyAlignment="1">
      <alignment vertical="center" wrapText="1"/>
    </xf>
    <xf numFmtId="0" fontId="23" fillId="8" borderId="1" xfId="0" applyFont="1" applyFill="1" applyBorder="1" applyAlignment="1">
      <alignment vertical="center" wrapText="1"/>
    </xf>
    <xf numFmtId="0" fontId="30" fillId="0" borderId="0" xfId="0" pivotButton="1" applyFont="1">
      <alignment vertical="top" wrapText="1"/>
    </xf>
    <xf numFmtId="0" fontId="30" fillId="0" borderId="0" xfId="0" applyFont="1" applyAlignment="1">
      <alignment horizontal="left" vertical="top" wrapText="1"/>
    </xf>
    <xf numFmtId="164" fontId="30" fillId="0" borderId="0" xfId="0" applyNumberFormat="1" applyFont="1" applyAlignment="1">
      <alignment horizontal="left" vertical="top" wrapText="1"/>
    </xf>
    <xf numFmtId="0" fontId="22" fillId="0" borderId="0" xfId="8" applyFont="1" applyAlignment="1">
      <alignment horizontal="left" vertical="top" wrapText="1"/>
    </xf>
    <xf numFmtId="49" fontId="36" fillId="0" borderId="6" xfId="10" applyNumberFormat="1" applyFont="1" applyBorder="1" applyAlignment="1">
      <alignment horizontal="center" vertical="center"/>
    </xf>
    <xf numFmtId="0" fontId="36" fillId="0" borderId="6" xfId="10" applyFont="1" applyBorder="1" applyAlignment="1">
      <alignment horizontal="left" vertical="center" wrapText="1"/>
    </xf>
    <xf numFmtId="49" fontId="22" fillId="0" borderId="3" xfId="8" applyNumberFormat="1" applyFont="1" applyBorder="1" applyAlignment="1">
      <alignment horizontal="center" vertical="center" wrapText="1"/>
    </xf>
    <xf numFmtId="0" fontId="22" fillId="0" borderId="0" xfId="8" applyFont="1"/>
    <xf numFmtId="0" fontId="22" fillId="0" borderId="2" xfId="8" applyFont="1" applyBorder="1" applyAlignment="1">
      <alignment horizontal="center" vertical="center" wrapText="1"/>
    </xf>
    <xf numFmtId="0" fontId="36" fillId="0" borderId="0" xfId="0" applyNumberFormat="1" applyFont="1">
      <alignment vertical="top" wrapText="1"/>
    </xf>
    <xf numFmtId="0" fontId="22" fillId="0" borderId="0" xfId="0" applyNumberFormat="1" applyFont="1">
      <alignment vertical="top" wrapText="1"/>
    </xf>
    <xf numFmtId="0" fontId="22" fillId="0" borderId="8" xfId="0" applyNumberFormat="1" applyFont="1" applyBorder="1" applyAlignment="1">
      <alignment horizontal="center" vertical="center" wrapText="1"/>
    </xf>
    <xf numFmtId="0" fontId="22" fillId="0" borderId="9" xfId="0" applyNumberFormat="1" applyFont="1" applyBorder="1" applyAlignment="1">
      <alignment horizontal="center" vertical="center" wrapText="1"/>
    </xf>
    <xf numFmtId="0" fontId="36" fillId="0" borderId="0" xfId="0" applyFont="1">
      <alignment vertical="top" wrapText="1"/>
    </xf>
    <xf numFmtId="0" fontId="1" fillId="8" borderId="1" xfId="0" applyFont="1" applyFill="1" applyBorder="1" applyAlignment="1">
      <alignment vertical="center" wrapText="1"/>
    </xf>
    <xf numFmtId="0" fontId="11" fillId="0" borderId="4" xfId="0" applyFont="1" applyBorder="1">
      <alignment vertical="top" wrapText="1"/>
    </xf>
    <xf numFmtId="0" fontId="1" fillId="0" borderId="4" xfId="0" applyNumberFormat="1" applyFont="1" applyBorder="1" applyAlignment="1"/>
    <xf numFmtId="0" fontId="1" fillId="0" borderId="4" xfId="0" applyNumberFormat="1" applyFont="1" applyBorder="1" applyAlignment="1">
      <alignment horizontal="center" vertical="center"/>
    </xf>
    <xf numFmtId="0" fontId="1" fillId="0" borderId="4" xfId="0" applyNumberFormat="1" applyFont="1" applyBorder="1" applyAlignment="1">
      <alignment wrapText="1"/>
    </xf>
    <xf numFmtId="0" fontId="1" fillId="4" borderId="11" xfId="0" applyFont="1" applyFill="1" applyBorder="1" applyAlignment="1">
      <alignment vertical="center" wrapText="1"/>
    </xf>
    <xf numFmtId="0" fontId="1" fillId="0" borderId="11" xfId="0" applyNumberFormat="1" applyFont="1" applyBorder="1" applyAlignment="1"/>
    <xf numFmtId="0" fontId="1" fillId="0" borderId="11" xfId="0" applyNumberFormat="1" applyFont="1" applyBorder="1" applyAlignment="1">
      <alignment horizontal="center" vertical="center"/>
    </xf>
    <xf numFmtId="0" fontId="1" fillId="0" borderId="11" xfId="0" applyNumberFormat="1" applyFont="1" applyBorder="1" applyAlignment="1">
      <alignment wrapText="1"/>
    </xf>
    <xf numFmtId="0" fontId="4" fillId="2" borderId="1" xfId="0" applyNumberFormat="1" applyFont="1" applyFill="1" applyBorder="1" applyAlignment="1">
      <alignment horizontal="left" vertical="center" wrapText="1"/>
    </xf>
    <xf numFmtId="0" fontId="15" fillId="8" borderId="1" xfId="0" applyFont="1" applyFill="1" applyBorder="1" applyAlignment="1">
      <alignment vertical="center" wrapText="1"/>
    </xf>
    <xf numFmtId="0" fontId="16" fillId="8" borderId="1" xfId="0" applyFont="1" applyFill="1" applyBorder="1" applyAlignment="1">
      <alignment vertical="center" wrapText="1"/>
    </xf>
    <xf numFmtId="0" fontId="1" fillId="8" borderId="1" xfId="0" applyFont="1" applyFill="1" applyBorder="1" applyAlignment="1">
      <alignment vertical="center" wrapText="1"/>
    </xf>
    <xf numFmtId="0" fontId="26" fillId="8" borderId="1" xfId="0" applyFont="1" applyFill="1" applyBorder="1" applyAlignment="1">
      <alignment vertical="center" wrapText="1"/>
    </xf>
    <xf numFmtId="0" fontId="3"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left" vertical="center" wrapText="1"/>
    </xf>
    <xf numFmtId="0" fontId="31" fillId="0" borderId="1" xfId="15" applyNumberForma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12" fillId="6" borderId="1" xfId="0" applyNumberFormat="1" applyFont="1" applyFill="1" applyBorder="1" applyAlignment="1">
      <alignment horizontal="left" vertical="center" wrapText="1"/>
    </xf>
    <xf numFmtId="0" fontId="7" fillId="12" borderId="1" xfId="0" applyNumberFormat="1" applyFont="1" applyFill="1" applyBorder="1" applyAlignment="1">
      <alignment horizontal="left" vertical="center" wrapText="1"/>
    </xf>
    <xf numFmtId="165" fontId="6" fillId="3" borderId="1" xfId="0" applyNumberFormat="1" applyFont="1" applyFill="1" applyBorder="1" applyAlignment="1">
      <alignment horizontal="left" vertical="center" wrapText="1"/>
    </xf>
    <xf numFmtId="0" fontId="9" fillId="5" borderId="1" xfId="0" applyNumberFormat="1" applyFont="1" applyFill="1" applyBorder="1" applyAlignment="1">
      <alignment horizontal="left" vertical="center" wrapText="1"/>
    </xf>
    <xf numFmtId="0" fontId="5" fillId="0" borderId="1" xfId="0" quotePrefix="1" applyNumberFormat="1" applyFont="1" applyFill="1" applyBorder="1" applyAlignment="1">
      <alignment horizontal="left" vertical="center" wrapText="1"/>
    </xf>
  </cellXfs>
  <cellStyles count="18">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15" builtinId="8"/>
    <cellStyle name="Normal" xfId="0" builtinId="0"/>
    <cellStyle name="Normal 2" xfId="1" xr:uid="{00000000-0005-0000-0000-000008000000}"/>
    <cellStyle name="Normal 2 2" xfId="10" xr:uid="{00000000-0005-0000-0000-000009000000}"/>
    <cellStyle name="Normal 2 2 2" xfId="16" xr:uid="{00000000-0005-0000-0000-00000A000000}"/>
    <cellStyle name="Normal 2 3" xfId="13" xr:uid="{00000000-0005-0000-0000-00000B000000}"/>
    <cellStyle name="Normal 3" xfId="8" xr:uid="{00000000-0005-0000-0000-00000C000000}"/>
    <cellStyle name="Normal 3 2" xfId="17" xr:uid="{00000000-0005-0000-0000-00000D000000}"/>
    <cellStyle name="Normal 4" xfId="11" xr:uid="{00000000-0005-0000-0000-00000E000000}"/>
    <cellStyle name="Percent" xfId="14" builtinId="5"/>
    <cellStyle name="Percent 2" xfId="9" xr:uid="{00000000-0005-0000-0000-000010000000}"/>
    <cellStyle name="Percent 3" xfId="12" xr:uid="{00000000-0005-0000-0000-000011000000}"/>
  </cellStyles>
  <dxfs count="2448">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b val="0"/>
        <i val="0"/>
        <strike val="0"/>
        <condense val="0"/>
        <extend val="0"/>
        <outline val="0"/>
        <shadow val="0"/>
        <u val="none"/>
        <vertAlign val="baseline"/>
        <sz val="11"/>
        <color indexed="8"/>
        <name val="Verdana"/>
        <scheme val="none"/>
      </font>
      <numFmt numFmtId="164" formatCode="0;;;@"/>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indexed="8"/>
        <name val="Verdana"/>
        <scheme val="none"/>
      </font>
      <numFmt numFmtId="164" formatCode="0;;;@"/>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indexed="8"/>
        <name val="Verdana"/>
        <scheme val="none"/>
      </font>
      <numFmt numFmtId="164" formatCode="0;;;@"/>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indexed="8"/>
        <name val="Verdana"/>
        <scheme val="none"/>
      </font>
      <numFmt numFmtId="164" formatCode="0;;;@"/>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fill>
        <patternFill patternType="solid">
          <fgColor indexed="64"/>
          <bgColor rgb="FFFFFFFF"/>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indexed="8"/>
        <name val="Verdana"/>
        <scheme val="none"/>
      </font>
      <numFmt numFmtId="164" formatCode="0;;;@"/>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indexed="8"/>
        <name val="Verdana"/>
        <scheme val="none"/>
      </font>
      <numFmt numFmtId="164" formatCode="0;;;@"/>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indexed="8"/>
        <name val="Verdana"/>
        <scheme val="none"/>
      </font>
      <numFmt numFmtId="164" formatCode="0;;;@"/>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right"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fill>
        <patternFill patternType="solid">
          <fgColor indexed="64"/>
          <bgColor rgb="FFFFFFFF"/>
        </patternFill>
      </fill>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center"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scheme val="none"/>
      </font>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11"/>
        <color indexed="8"/>
        <name val="Verdana"/>
        <scheme val="none"/>
      </font>
      <alignment horizontal="general" vertical="top" textRotation="0" wrapText="1" indent="0" justifyLastLine="0" shrinkToFit="0" readingOrder="0"/>
    </dxf>
    <dxf>
      <font>
        <b val="0"/>
        <i/>
        <strike val="0"/>
        <condense val="0"/>
        <extend val="0"/>
        <outline val="0"/>
        <shadow val="0"/>
        <u val="none"/>
        <vertAlign val="baseline"/>
        <sz val="11"/>
        <color rgb="FF000000"/>
        <name val="Verdana"/>
        <scheme val="none"/>
      </font>
      <fill>
        <patternFill patternType="solid">
          <fgColor indexed="64"/>
          <bgColor rgb="FFD9D9D9"/>
        </patternFill>
      </fill>
      <alignment horizontal="general" vertical="bottom" textRotation="0" wrapText="0" indent="0" justifyLastLine="0" shrinkToFit="0" readingOrder="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s>
  <tableStyles count="0" defaultPivotStyle="PivotStyleMedium7"/>
  <colors>
    <indexedColors>
      <rgbColor rgb="FF000000"/>
      <rgbColor rgb="FFFFFFFF"/>
      <rgbColor rgb="FFFF0000"/>
      <rgbColor rgb="FF00FF00"/>
      <rgbColor rgb="FF0000FF"/>
      <rgbColor rgb="FFFFFF00"/>
      <rgbColor rgb="FFFF00FF"/>
      <rgbColor rgb="FF00FFFF"/>
      <rgbColor rgb="FF000000"/>
      <rgbColor rgb="FFFFF0C2"/>
      <rgbColor rgb="FF68070C"/>
      <rgbColor rgb="FFAAAAAA"/>
      <rgbColor rgb="FF7F0424"/>
      <rgbColor rgb="FFF3E4B5"/>
      <rgbColor rgb="FF0563C1"/>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3F1FF"/>
      <color rgb="FFFFE7FA"/>
      <color rgb="FFEDDFFF"/>
      <color rgb="FFE0D2F5"/>
      <color rgb="FFF9EDEF"/>
      <color rgb="FFF2DCDB"/>
      <color rgb="FFD7E1EC"/>
      <color rgb="FFFF5E49"/>
      <color rgb="FF6809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26" Type="http://schemas.openxmlformats.org/officeDocument/2006/relationships/customXml" Target="../customXml/item14.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calcChain" Target="calcChain.xml"/><Relationship Id="rId17" Type="http://schemas.openxmlformats.org/officeDocument/2006/relationships/customXml" Target="../customXml/item5.xml"/><Relationship Id="rId25" Type="http://schemas.openxmlformats.org/officeDocument/2006/relationships/customXml" Target="../customXml/item13.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29"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owerPivotData" Target="model/item.data"/><Relationship Id="rId24" Type="http://schemas.openxmlformats.org/officeDocument/2006/relationships/customXml" Target="../customXml/item12.xml"/><Relationship Id="rId5" Type="http://schemas.openxmlformats.org/officeDocument/2006/relationships/worksheet" Target="worksheets/sheet5.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 Id="rId30" Type="http://schemas.openxmlformats.org/officeDocument/2006/relationships/customXml" Target="../customXml/item18.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3517.470827314814" createdVersion="6" refreshedVersion="6" minRefreshableVersion="3" recordCount="270" xr:uid="{00000000-000A-0000-FFFF-FFFF01000000}">
  <cacheSource type="worksheet">
    <worksheetSource ref="A1:S271" sheet="Questions"/>
  </cacheSource>
  <cacheFields count="19">
    <cacheField name="Order" numFmtId="0">
      <sharedItems containsString="0" containsBlank="1" containsNumber="1" containsInteger="1" minValue="1" maxValue="274" count="275">
        <n v="1"/>
        <n v="2"/>
        <n v="3"/>
        <n v="4"/>
        <m/>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2" u="1"/>
        <n v="271" u="1"/>
        <n v="274" u="1"/>
        <n v="270" u="1"/>
        <n v="273" u="1"/>
      </sharedItems>
    </cacheField>
    <cacheField name="ID" numFmtId="0">
      <sharedItems containsBlank="1" count="277">
        <s v="QUAL-01"/>
        <s v="QUAL-02"/>
        <s v="QUAL-03"/>
        <s v="QUAL-04"/>
        <m/>
        <s v="QUAL-05"/>
        <s v="QUAL-06"/>
        <s v="QUAL-07"/>
        <s v="DOCU-01"/>
        <s v="DOCU-02"/>
        <s v="DOCU-03"/>
        <s v="DOCU-04"/>
        <s v="DOCU-05"/>
        <s v="DOCU-06"/>
        <s v="THRD-01"/>
        <s v="THRD-02"/>
        <s v="THRD-03"/>
        <s v="THRD-04"/>
        <s v="CONS-01"/>
        <s v="CONS-02"/>
        <s v="CONS-03"/>
        <s v="CONS-04"/>
        <s v="CONS-05"/>
        <s v="CONS-06"/>
        <s v=""/>
        <s v="CONS-08"/>
        <s v="APPL-01"/>
        <s v="APPL-02"/>
        <s v="APPL-03"/>
        <s v="APPL-04"/>
        <s v="APPL-05"/>
        <s v="APPL-06"/>
        <s v="APPL-07"/>
        <s v="APPL-08"/>
        <s v="APPL-09"/>
        <s v="APPL-10"/>
        <s v="APPL-11"/>
        <s v="APPL-12"/>
        <s v="APPL-13"/>
        <s v="APPL-14"/>
        <s v="APPL-15"/>
        <s v="APPL-16"/>
        <s v="APPL-17"/>
        <s v="APPL-18"/>
        <s v="AAAI-01"/>
        <s v="AAAI-02"/>
        <s v="AAAI-03"/>
        <s v="AAAI-04"/>
        <s v="AAAI-05"/>
        <s v="AAAI-06"/>
        <s v="AAAI-07"/>
        <s v="AAAI-08"/>
        <s v="AAAI-09"/>
        <s v="AAAI-10"/>
        <s v="AAAI-11"/>
        <s v="AAAI-12"/>
        <s v="AAAI-13"/>
        <s v="AAAI-14"/>
        <s v="AAAI-15"/>
        <s v="AAAI-16"/>
        <s v="AAAI-17"/>
        <s v="BCPL-01"/>
        <s v="BCPL-02"/>
        <s v="BCPL-03"/>
        <s v="BCPL-04"/>
        <s v="BCPL-05"/>
        <s v="BCPL-06"/>
        <s v="BCPL-07"/>
        <s v="BCPL-08"/>
        <s v="BCPL-09"/>
        <s v="BCPL-10"/>
        <s v="BCPL-11"/>
        <s v="BCPL-12"/>
        <s v="CHNG-01"/>
        <s v="CHNG-02"/>
        <s v="CHNG-03"/>
        <s v="CHNG-04"/>
        <s v="CHNG-05"/>
        <s v="CHNG-06"/>
        <s v="CHNG-07"/>
        <s v="CHNG-08"/>
        <s v="CHNG-09"/>
        <s v="CHNG-10"/>
        <s v="CHNG-11"/>
        <s v="CHNG-12"/>
        <s v="CHNG-13"/>
        <s v="CHNG-14"/>
        <s v="CHNG-15"/>
        <s v="DATA-01"/>
        <s v="DATA-02"/>
        <s v="DATA-03"/>
        <s v="DATA-04"/>
        <s v="DATA-05"/>
        <s v="DATA-06"/>
        <s v="DATA-07"/>
        <s v="DATA-08"/>
        <s v="DATA-09"/>
        <s v="DATA-10"/>
        <s v="DATA-11"/>
        <s v="DATA-12"/>
        <s v="DATA-13"/>
        <s v="DATA-14"/>
        <s v="DATA-15"/>
        <s v="DATA-16"/>
        <s v="DATA-17"/>
        <s v="DATA-18"/>
        <s v="DATA-20"/>
        <s v="DATA-21"/>
        <s v="DATA-22"/>
        <s v="DATA-23"/>
        <s v="DATA-24"/>
        <s v="DATA-25"/>
        <s v="DATA-26"/>
        <s v="DATA-27"/>
        <s v="DATA-28"/>
        <s v="DBAS-01"/>
        <s v="DBAS-02"/>
        <s v="DCTR-01"/>
        <s v="DCTR-02"/>
        <s v="DCTR-03"/>
        <s v="DCTR-04"/>
        <s v="DCTR-07"/>
        <s v="DCTR-08"/>
        <s v="DCTR-09"/>
        <s v="DCTR-11"/>
        <s v="DCTR-12"/>
        <s v="DCTR-13"/>
        <s v="DCTR-14"/>
        <s v="DCTR-15"/>
        <s v="DCTR-17"/>
        <s v="DCTR-18"/>
        <s v="DCTR-19"/>
        <s v="DRPL-01"/>
        <s v="DRPL-02"/>
        <s v="DRPL-03"/>
        <s v="DRPL-04"/>
        <s v="DRPL-05"/>
        <s v="DRPL-07"/>
        <s v="DRPL-08"/>
        <s v="DRPL-09"/>
        <s v="DRPL-10"/>
        <s v="DRPL-12"/>
        <s v="DRPL-13"/>
        <s v="DRPL-14"/>
        <s v="FIDP-01"/>
        <s v="FIDP-02"/>
        <s v="FIDP-03"/>
        <s v="FIDP-04"/>
        <s v="FIDP-05"/>
        <s v="FIDP-06"/>
        <s v="FIDP-07"/>
        <s v="FIDP-08"/>
        <s v="FIDP-09"/>
        <s v="FIDP-10"/>
        <s v="FIDP-12"/>
        <s v="MAPP-01"/>
        <s v="MAPP-02"/>
        <s v="MAPP-03"/>
        <s v="MAPP-04"/>
        <s v="MAPP-05"/>
        <s v="MAPP-06"/>
        <s v="MAPP-07"/>
        <s v="MAPP-08"/>
        <s v="MAPP-09"/>
        <s v="MAPP-10"/>
        <s v="MAPP-11"/>
        <s v="PHYS-01"/>
        <s v="PHYS-02"/>
        <s v="PHYS-03"/>
        <s v="PHYS-04"/>
        <s v="PHYS-05"/>
        <s v="PPPR-01"/>
        <s v="PPPR-02"/>
        <s v="PPPR-03"/>
        <s v="PPPR-04"/>
        <s v="PPPR-05"/>
        <s v="PPPR-06"/>
        <s v="PPPR-07"/>
        <s v="PPPR-08"/>
        <s v="PPPR-09"/>
        <s v="PPPR-10"/>
        <s v="PPPR-11"/>
        <s v="PPPR-12"/>
        <s v="PPPR-13"/>
        <s v="PPPR-14"/>
        <s v="PPPR-15"/>
        <s v="PPPR-16"/>
        <s v="PPPR-17"/>
        <s v="PPPR-18"/>
        <s v="PPPR-19"/>
        <s v="PPPR-20"/>
        <s v="PROD-01"/>
        <s v="PROD-02"/>
        <s v="QLAS-01"/>
        <s v="QLAS-02"/>
        <s v="QLAS-03"/>
        <s v="QLAS-04"/>
        <s v="QLAS-05"/>
        <s v="SYST-01"/>
        <s v="SYST-02"/>
        <s v="SYST-03"/>
        <s v="SYST-04"/>
        <s v="VULN-01"/>
        <s v="VULN-03"/>
        <s v="VULN-04"/>
        <s v="VULN-05"/>
        <s v="VULN-06"/>
        <s v="VULN-07"/>
        <s v="VULN-08"/>
        <s v="VULN-09"/>
        <s v="HIPA-01"/>
        <s v="HIPA-02"/>
        <s v="HIPA-03"/>
        <s v="HIPA-04"/>
        <s v="HIPA-05"/>
        <s v="HIPA-06"/>
        <s v="HIPA-07"/>
        <s v="HIPA-08"/>
        <s v="HIPA-09"/>
        <s v="HIPA-10"/>
        <s v="HIPA-11"/>
        <s v="HIPA-12"/>
        <s v="HIPA-13"/>
        <s v="HIPA-14"/>
        <s v="HIPA-15"/>
        <s v="HIPA-16"/>
        <s v="HIPA-17"/>
        <s v="HIPA-18"/>
        <s v="HIPA-19"/>
        <s v="HIPA-20"/>
        <s v="HIPA-21"/>
        <s v="HIPA-22"/>
        <s v="HIPA-23"/>
        <s v="HIPA-24"/>
        <s v="HIPA-25"/>
        <s v="HIPA-26"/>
        <s v="HIPA-27"/>
        <s v="HIPA-28"/>
        <s v="HIPA-29"/>
        <s v="HIPA-30"/>
        <s v="HIPA-31"/>
        <s v="HIPA-32"/>
        <s v="PCID-01"/>
        <s v="PCID-02"/>
        <s v="PCID-03"/>
        <s v="PCID-04"/>
        <s v="PCID-05"/>
        <s v="PCID-06"/>
        <s v="PCID-07"/>
        <s v="PCID-08"/>
        <s v="PCID-09"/>
        <s v="PCID-10"/>
        <s v="PCID-11"/>
        <s v="PCID-12"/>
        <s v="COMP-01"/>
        <s v="COMP-02"/>
        <s v="COMP-03"/>
        <s v="COMP-04"/>
        <s v="COMP-05"/>
        <s v="COMP-06"/>
        <s v="COMP-07"/>
        <s v="DATA-29" u="1"/>
        <s v="VULN-02" u="1"/>
        <s v="DCTR-05" u="1"/>
        <s v="DCTR-06" u="1"/>
        <s v="DCTR-16" u="1"/>
        <s v="DRPL-11" u="1"/>
        <s v="DRPL-06" u="1"/>
        <s v="FIDP-11" u="1"/>
        <s v="PPPR-21" u="1"/>
        <s v="PPPR-22" u="1"/>
        <s v="CONS-07" u="1"/>
        <s v="PPPR-23" u="1"/>
        <s v="DCTR-10" u="1"/>
        <s v="PHYS-06" u="1"/>
        <s v="CONS-09" u="1"/>
        <s v="DATA-19" u="1"/>
      </sharedItems>
    </cacheField>
    <cacheField name="Question" numFmtId="0">
      <sharedItems containsBlank="1" count="316" longText="1">
        <s v="Does your product process protected health information (PHI) or any data covered by the Health Insurance Portability and Accountability Act?"/>
        <s v="Does the vended product host/support a mobile application? (e.g. app)"/>
        <s v="Will institution data be shared with or hosted by any third parties? (e.g. any entity not wholly-owned by your company is considered a third-party)"/>
        <s v="Do you have a Business Continuity Plan (BCP)?"/>
        <m/>
        <s v="Do you have a Disaster Recovery Plan (DRP)?"/>
        <s v="Will data regulated by PCI DSS reside in the vended product?"/>
        <s v="Is your company a consulting firm providing only consultation to the Institution?"/>
        <s v="Have you undergone a SSAE 16 audit?"/>
        <s v="Have you completed the Cloud Security Alliance (CSA) self assessment or CAIQ?"/>
        <s v="Have you received the Cloud Security Alliance STAR certification?"/>
        <s v="Do you conform with a specific industry standard security framework? (e.g. NIST Cybersecurity Framework, ISO 27001, etc.)"/>
        <s v="Are you compliant with FISMA standards?"/>
        <s v="Does your organization have a data privacy policy?"/>
        <s v="Describe how you perform security assessments of third party companies with which you share data (i.e. hosting providers, cloud services, PaaS, IaaS, SaaS, etc.). Provide a summary of your practices that assures that the third party will be subject to the appropriate standards regarding security, service recoverability, and confidentiality."/>
        <s v="Provide a brief description for why each of these third parties will have access to institution data."/>
        <s v="What legal agreements (i.e. contracts) do you have in place with these third parties that address liability in the event of a data breach?"/>
        <s v="Describe or provide references to your third party management strategy or provide additional information that may help analysts better understand your environment and how it relates to third-party solutions."/>
        <s v="Will the consulting take place on-premises?"/>
        <s v="Will the consultant require access to Institution's network resources?"/>
        <s v="Will the consultant require access to hardware in the Institution's data centers?"/>
        <s v="Will the consultant require an account within the Institution's domain (@*.edu)?"/>
        <s v="Has the consultant received training on [sensitive, HIPAA, PCI, etc.] data handling?"/>
        <s v="Will any data be transferred to the consultant's possession?"/>
        <e v="#N/A"/>
        <s v="Will the consultant need remote access to the Institution's network or systems?"/>
        <s v="Do you support role-based access control (RBAC) for end-users?"/>
        <s v="Do you support role-based access control (RBAC) for system administrators?"/>
        <s v="Can employees access customer data remotely?"/>
        <s v="Can you provide overall system and/or application architecture diagrams including a full description of the data communications architecture for all components of the system?"/>
        <s v="Does the system provide data input validation and error messages? "/>
        <s v="Do you employ a single-tenant environment? "/>
        <s v="What operating system(s) is/are leveraged by the system(s)/application(s) that will have access to institution's data?"/>
        <s v="Have you or any third party you contract with that may have access or allow access to the institution's data experienced a breach?"/>
        <s v="Describe or provide a reference to additional software/products necessary to implement a functional system on either the backend or user-interface side of the system. "/>
        <s v="Describe or provide a reference to the overall system and/or application architecture(s), including appropriate diagrams. Include a full description of the data communications architecture for all components of the system. "/>
        <s v="Are databases used in the system segregated from front-end systems? (e.g. web and application servers)"/>
        <s v="Describe or provide a reference to all web-enabled features and functionality of the system (i.e. accessed via a web-based interface). "/>
        <s v="Are there any OS and/or web-browser combinations that are not currently supported?"/>
        <s v="Can your system take advantage of mobile and/or GPS enabled mobile devices?  "/>
        <s v="Describe or provide a reference to the facilities available in the system to provide separation of duties between security administration and system administration functions."/>
        <s v="Describe or provide a reference that details how administrator access is handled (e.g. provisioning, principle of least privilege, deprovisioning, etc.)"/>
        <s v="Describe or provide references explaining how tertiary services are redundant (i.e. DNS, ISP, etc…)."/>
        <s v="Can you enforce password/passphrase aging requirements?"/>
        <s v="Can you enforce password/passphrase complexity requirements [provided by the institution]?"/>
        <s v="Does the system have password complexity or length limitations and/or restrictions?"/>
        <s v="Do you have documented password/passphrase reset procedures that are currently implemented in the system and/or customer support?"/>
        <s v="Does your web-based interface support authentication, including standards-based single-sign-on? (e.g. InCommon)"/>
        <s v="Are there any passwords/passphrases hard coded into your systems or products?"/>
        <s v="Are user account passwords/passphrases visible in administration modules?"/>
        <s v="Are user account passwords/passphrases stored encrypted?"/>
        <s v="Does your application and/or user-frontend/portal support multi-factor authentication? (e.g. Duo, Google Authenticator, OTP, etc.)"/>
        <s v="Does your application support integration with other authentication and authorization systems?  List which ones (such as Active Directory, Kerberos and what version) in Additional Info?"/>
        <s v="Will any external authentication or authorization system be utilized by an application with access to the institution's data?"/>
        <s v="Does the system (servers/infrastructure) support external authentication services (e.g. Active Directory, LDAP) in place of local authentication?"/>
        <s v="Does the system operate in a mixed authentication mode (i.e. external and local authentication)?"/>
        <s v="Will any external authentication or authorization system be utilized by a system with access to institution data?"/>
        <s v="Are audit logs available that include AT LEAST all of the following; login, logout, actions performed, and source IP address?"/>
        <s v="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
        <s v="Describe or provide a reference to the retention period for those logs, how logs are protected, and whether they are accessible to the customer (and if so, how)."/>
        <s v="Describe or provide a reference to your Business Continuity Plan (BCP)."/>
        <s v="May the Institution review your BCP and supporting documentation?"/>
        <s v="Is an owner assigned who is responsible for the maintenance and review of the Business Continuity Plan?"/>
        <s v="Is there a defined problem/issue escalation plan in your BCP for impacted clients?"/>
        <s v="Is there a documented communication plan in your BCP for impacted clients?"/>
        <s v="Are all components of the BCP reviewed at least annually and updated as needed to reflect change? "/>
        <s v="Has your BCP been tested in the last year? "/>
        <s v="Does your organization conduct training and awareness activities to validate its employees understanding of their roles and responsibilities during a crisis?"/>
        <s v="Are specific crisis management roles and responsibilities defined and documented?"/>
        <s v="Does your organization have an alternative business site or a contracted Business Recovery provider?"/>
        <s v="Does your organization conduct an annual test of relocating to an alternate site for business recovery purposes?"/>
        <s v="Is this product a core service of your organization, and as such, the top priority during business continuity planning?"/>
        <s v="Do you have a documented and currently followed change management process (CMP)? "/>
        <s v="Indicate all procedures that are implemented in your CMP. a.) An impact analysis of the upgrade is performed.  b.) The change is appropriately authorized. c.) Changes are made first in a test environment. d.) The ability to implement the upgrades/changes in the production environment is limited to appropriate IT personnel."/>
        <s v="Will the Institution be notified of major changes to your environment that could impact the Institution's security posture?"/>
        <s v="Do clients have the option to not participate in or postpone an upgrade to a new release?"/>
        <s v="Describe or provide a reference to your solution support strategy in relation to maintaining software currency. (i.e. how many concurrent versions are you willing to run and support?)"/>
        <s v="Identify the most current version of the software. Detail the percentage of live customers that are utilizing the proposed version of the software as well as each version of the software currently in use."/>
        <s v="Does the system support client customizations from one release to another?"/>
        <s v="Does your organization ensure through policy and procedure (that is currently implemented) that only application software verifiable as authorized, tested, and approved for production, and having met all other requirements and reviews necessary for commissioning, is placed into production?"/>
        <s v="Do you have a release schedule for product updates?"/>
        <s v="Do you have a technology roadmap, for the next 2 years, for enhancements and bug fixes for the product/service being assessed?"/>
        <s v="Is Institution involvement (i.e. technically or organizationally) required during product updates?"/>
        <s v="Do you have policy and procedure, currently implemented, managing how critical patches are applied to all systems and applications?"/>
        <s v="Do you have policy and procedure, currently implemented, guiding how security risks are mitigated until patches can be applied?"/>
        <s v="Are upgrades or system changes installed during off-peak hours or in a manner that does not impact the customer?"/>
        <s v="Do procedures exist to provide that emergency changes are documented and authorized (including after the fact approval)?"/>
        <s v="Do you physically and logically separate Institution's data from that of other customers?"/>
        <s v="Will Institution's data be stored on any devices (database servers, file servers, SAN, NAS, …) configured with non-RFC 1918/4193 (i.e. publicly routable) IP addresses?"/>
        <s v="Is sensitive data encrypted in transport? (e.g. system-to-client)"/>
        <s v="Is sensitive data encrypted in storage (e.g. disk encryption, at-rest)?"/>
        <s v="Do you employ or allow any cryptographic modules that do not conform to the Federal Information Processing Standards (FIPS PUB 140-2)?"/>
        <s v="Does your system employ encryption technologies when transmitting sensitive information over TCP/IP networks (e.g., SSH, SSL/TLS, VPN)? (e.g. system-to-system and system-to-client)"/>
        <s v="List all locations (i.e. city + datacenter name) where the institution's data will be stored?"/>
        <s v="At the completion of this contract, will data be returned to the institution?"/>
        <s v="Will the institution's data be available within the system for a period of time at the completion of this contract?"/>
        <s v="Can the institution extract a full backup of data?"/>
        <s v="Are ownership rights to all data, inputs, outputs, and metadata retained by the institution?"/>
        <s v="Are these rights retained even through a provider acquisition or bankruptcy event?"/>
        <s v="In the event of imminent bankruptcy, closing of business, or retirement of service, will you provide 90 days for customers to get their data out of the system and migrate applications?"/>
        <s v="Describe or provide a reference to the backup processes for the servers on which the service and/or data resides. "/>
        <s v="Are backup copies made according to pre-defined schedules and securely stored and protected?"/>
        <s v="How long are data backups stored?"/>
        <s v="Are data backups encrypted?"/>
        <s v="Do you have a cryptographic key management process (generation, exchange, storage, safeguards, use, vetting, and replacement), that is documented and currently implemented, for all system components? (e.g. database, system, web, etc.)"/>
        <s v="Are you performing off site backups? (i.e. digitally moved off site)"/>
        <s v="Are physical backups taken off site? (i.e. physically moved off site)"/>
        <s v="Do backups containing the institution's data ever leave the Institution's Data Zone either physically or via network routing?"/>
        <s v="Do you have a media handling process, that is documented and currently implemented, including end-of-life, repurposing, and data sanitization procedures?"/>
        <s v="Does the process described in DATA-23 adhere to DoD 5220.22-M and/or NIST SP 800-88 standards?"/>
        <s v="Do procedures exist to ensure that retention and destruction of data meets established business and regulatory requirements?"/>
        <s v="Is media used for long-term retention of business data and archival purposes stored in a secure, environmentally protected area?"/>
        <s v="Will you handle data in a FERPA compliant manner?"/>
        <s v="Is any institution data visible in system administration modules/tools?"/>
        <s v="Does the database support encryption of specified data elements in storage?"/>
        <s v="Do you currently use encryption in your database(s)?"/>
        <s v="Does your company own the physical data center where the Institution's data will reside?"/>
        <s v="Does the hosting provider have a SOC 2 Type 2 report available?"/>
        <s v="Are the data centers staffed 24 hours a day, seven days a week (i.e 24x7x365)?"/>
        <s v="Do any of your servers reside in a co-located data center?"/>
        <s v="Select the option that best describes the network segment that servers are connected to."/>
        <s v="Does this data center operate outside of the Institution's Data Zone?"/>
        <s v="Will any institution data leave the Institution's Data Zone?"/>
        <s v="Are your primary and secondary data centers geographically diverse?"/>
        <s v="If outsourced or co-located, is there a contract in place to prevent data from leaving the Institution's Data Zone?"/>
        <s v="What Tier Level is your data center (per levels defined by the Uptime Institute)?"/>
        <s v="Is the service hosted in a high availability environment?"/>
        <s v="Is redundant power available for all datacenters where institution data will reside? "/>
        <s v="Describe or provide a reference to the availability of cooling and fire suppression systems in all datacenters where institution data will reside."/>
        <s v="State how many Internet Service Providers (ISPs) provide connectivity to each datacenter where the institution's data will reside. "/>
        <s v="Does every datacenter where the Institution's data will reside have multiple telephone company or network provider entrances to the facility?"/>
        <s v="Describe or provide a reference to your Disaster Recovery Plan (DRP)."/>
        <s v="Is an owner assigned who is responsible for the maintenance and review of the DRP?"/>
        <s v="Can the Institution review your DRP and supporting documentation?"/>
        <s v="Are any disaster recovery locations outside the Institution's Data Zone?"/>
        <s v="Does your organization have a disaster recovery site or a contracted Disaster Recovery provider?"/>
        <s v="Is there a defined problem/issue escalation plan in your DRP for impacted clients?"/>
        <s v="Is there a documented communication plan in your DRP for impacted clients?"/>
        <s v="Describe or provide a reference to how your disaster recovery plan is tested? (i.e. scope of DR tests, end-to-end testing, etc.)"/>
        <s v="Has the Disaster Recovery Plan been tested in the last year?  Please provide a summary of the results in Additional Information (including actual recovery time)."/>
        <s v="Are all components of the DRP reviewed at least annually and updated as needed to reflect change? "/>
        <s v="Do you carry cyber-risk insurance to protect against unforeseen service outages, data that is lost or stolen, and security incidents?"/>
        <s v="Are you utilizing a web application firewall (WAF)?"/>
        <s v="Are you utilizing a stateful packet inspection (SPI) firewall?"/>
        <s v="State and describe who has the authority to change firewall rules?"/>
        <s v="Do you have a documented policy for firewall change requests?"/>
        <s v="Have you implemented an Intrusion Detection System (network-based)?"/>
        <s v="Have you implemented an Intrusion Prevention System (network-based)?"/>
        <s v="Do you employ host-based intrusion detection?"/>
        <s v="Do you employ host-based intrusion prevention?"/>
        <s v="Are you employing any next-generation persistent threat (NGPT) monitoring?"/>
        <s v="Do you monitor for intrusions on a 24x7x365 basis?"/>
        <s v="Are audit logs available for all changes to the network, firewall, IDS, and IPS systems?"/>
        <s v="On which mobile operating systems is your software or service supported?"/>
        <s v="Describe or provide a reference to the application's architecture and functionality."/>
        <s v="Is the application available from a trusted source (e.g., iTunes App Store, Android Market, BB World)?"/>
        <s v="Does the application store, process, or transmit critical data?"/>
        <s v="Is Institution's data encrypted in transport?"/>
        <s v="Is Institution's data encrypted in storage? (e.g. disk encryption, at-rest)"/>
        <s v="Does the mobile application support Kerberos, CAS, or Active Directory authentication?"/>
        <s v="Will any of these systems be implemented on systems hosting the Institution's data?"/>
        <s v="Does the application adhere to secure coding practices (e.g. OWASP, etc.)?"/>
        <s v="Has the application been tested for vulnerabilities by a third party?"/>
        <s v="State the party that performed the vulnerability test and the date it was conducted?"/>
        <s v="Does your organization have physical security controls and policies in place?"/>
        <s v="Are employees allowed to take home Institution's data in any form?"/>
        <s v="Are video monitoring feeds retained?"/>
        <s v="Are video feeds monitored by datacenter staff?"/>
        <s v="Are individuals required to sign in/out for installation and removal of equipment?"/>
        <s v="Can you share the organization chart, mission statement, and policies for your information security unit?"/>
        <s v="Do you have a documented patch management process?"/>
        <s v="Can you accommodate encryption requirements using open standards?"/>
        <s v="Have your developers been trained in secure coding techniques?"/>
        <s v="Was your application developed using secure coding techniques?"/>
        <s v="Do you subject your code to static code analysis and/or static application security testing prior to release?"/>
        <s v="Do you have software testing processes (dynamic or static) that are established and followed?"/>
        <s v="Are information security principles designed into the product lifecycle?"/>
        <s v="Do you have a documented systems development life cycle (SDLC)?"/>
        <s v="Do you have a formal incident response plan?"/>
        <s v="Will you comply with applicable breach notification laws?"/>
        <s v="Will you comply with the Institution's IT policies with regards to user privacy and data protection?"/>
        <s v="Is your company subject to Institution's Data Zone laws and regulations?"/>
        <s v="Do you perform background screenings or multi-state background checks on all employees prior to their first day of work?"/>
        <s v="Do you require new employees to fill out agreements and review policies?  "/>
        <s v="Do you have documented information security policy?"/>
        <s v="Do you have an information security awareness program?"/>
        <s v="Is security awareness training mandatory for all employees?"/>
        <s v="Do you have process and procedure(s) documented, and currently followed, that require a review and update of the access-list(s) for privileged accounts?"/>
        <s v="Do you have documented, and currently implemented, internal audit processes and procedures?"/>
        <s v="Do you incorporate customer feedback into security feature requests?"/>
        <s v="Can you provide an evaluation site to the institution for testing?"/>
        <s v="Provide a general summary of your Quality Assurance program."/>
        <s v="Do you comply with ISO 9001?"/>
        <s v="Will your company provide quality and performance metrics in relation to the scope of services and performance expectations for the services you are offering?"/>
        <s v="Have you supplied products and/or services to the Institution (or its Campuses) in the last five years?"/>
        <s v="Do you have a program to keep your customers abreast of higher education and/or industry issues?"/>
        <s v="Are systems that support this service managed via a separate management network?"/>
        <s v="Do you have an implemented system configuration management process? (e.g. secure &quot;gold&quot; images, etc.)"/>
        <s v="Are employee mobile devices managed by your company's Mobile Device Management (MDM) platform?"/>
        <s v="Do you have a systems management and configuration strategy that encompasses servers, appliances, and mobile devices (company and employee owned)?"/>
        <s v="Are your applications scanned externally for vulnerabilities?"/>
        <s v="Are your applications scanned for vulnerabilities prior to new releases?"/>
        <s v="Are your systems scanned externally for vulnerabilities?"/>
        <s v="Have your systems had an external vulnerability assessment in the last year?"/>
        <s v="Describe or provide a reference to the tool(s) used to scan for vulnerabilities in your applications and systems."/>
        <s v="Will you provide results of security scans to the Institution?"/>
        <s v="Describe or provide a reference to how you monitor for and protect against common web application security vulnerabilities (e.g. SQL injection, XSS, XSRF, etc.)."/>
        <s v="Will you allow the institution to perform its own security testing of your systems and/or application provided that testing is performed at a mutually agreed upon time and date?"/>
        <s v="Do your workforce members receive regular training related to the HIPAA Privacy and Security Rules and the HITECH Act?"/>
        <s v="Do you monitor or receive information regarding changes in HIPAA regulations?"/>
        <s v="Has your organization designated HIPAA Privacy and Security officers as required by the Rules?"/>
        <s v="Do you comply with the requirements of the Health Information Technology for Economic and Clinical Health Act (HITECH)?"/>
        <s v="Do you have an incident response process and reporting in place to investigate any potential incidents and report actual incidents?"/>
        <s v="Do you have a plan to comply with the Breach Notification requirements if there is a breach of data?"/>
        <s v="Have you conducted a risk analysis as required under the Security Rule?"/>
        <s v="Have you identified areas of risks?"/>
        <s v="Have you taken actions to mitigate the identified risks?"/>
        <s v="Does your application require user and system administrator password changes at a frequency no greater than 90 days?"/>
        <s v="Does your application require a user to set their own password after an administrator reset or on first use of the account?"/>
        <s v="Does your application lock-out an account after a number of failed login attempts? "/>
        <s v="Does your application automatically lock or log-out an account after a period of inactivity?"/>
        <s v="Are passwords visible in plain text, whether when stored or entered, including service level accounts (i.e. database accounts, etc.)?"/>
        <s v="If the application is institution-hosted, can all service level and administrative account passwords be changed by the institution?"/>
        <s v="Does your application provide the ability to define user access levels?"/>
        <s v="Does your application support varying levels of access to administrative tasks defined individually per user?"/>
        <s v="Does your application support varying levels of access to records based on user ID?"/>
        <s v="Is there a limit to the number of groups a user can be assigned?"/>
        <s v="Do accounts used for vendor supplied remote support abide by the same authentication policies and access logging as the rest of the system?"/>
        <s v="Does the application log record access including specific user, date/time of access, and originating IP or device? "/>
        <s v="Does the application log administrative activity, such user account access changes and password changes, including specific user, date/time of changes, and originating IP or device?"/>
        <s v="How long does the application keep access/change logs?"/>
        <s v="Can the application logs be archived? "/>
        <s v="Can the application logs be saved externally? "/>
        <s v="Does your data backup and retention policies and practices meet HIPAA requirements?"/>
        <s v="Do you have a disaster recovery plan and emergency mode operation plan?"/>
        <s v="Have the policies/plans mentioned above been tested?"/>
        <s v="Can you provide a HIPAA compliance attestation document?"/>
        <s v="Are you willing to enter into a Business Associate Agreement (BAA)?"/>
        <s v="Have you entered into a BAA with all subcontractors who may have access to protected health information (PHI)?"/>
        <s v="Do your systems or products store, process, or transmit cardholder (payment/credit/debt card) data?"/>
        <s v="Are you compliant with the Payment Card Industry Data Security Standard (PCI DSS)?"/>
        <s v="Do you have a current, executed within the past year, Attestation of Compliance (AoC) or Report on Compliance (RoC)?"/>
        <s v="Are you classified as a service provider?"/>
        <s v="Are you on the list of VISA approved service providers? "/>
        <s v="Are you classified as a merchant?  If so, what level (1, 2, 3, 4)?"/>
        <s v="Describe the architecture employed by the system to verify and authorize credit card transactions."/>
        <s v="What payment processors/gateways does the system support? "/>
        <s v="Can the application be installed in a PCI DSS compliant manner ?"/>
        <s v="Is the application listed as an approved PA-DSS application? "/>
        <s v="Does the system or products use a third party to collect, store, process, or transmit cardholder (payment/credit/debt card) data?"/>
        <s v="Include documentation describing the systems' abilities to comply with the PCI DSS and any features or capabilities of the system that must be added or changed in order to operate in compliance with the standards. "/>
        <s v="Describe your organization’s business background and ownership structure, including all parent and subsidiary relationships."/>
        <s v="Describe how long your organization has conducted business in this product area."/>
        <s v="Do you have existing higher education customers?"/>
        <s v="Have you had a significant breach in the last 5 years?"/>
        <s v="Do you have a dedicated Information Security staff or office?"/>
        <s v="Do you have a dedicated Software and System Development team(s)? (e.g. Customer Support, Implementation, Product Management, etc.)"/>
        <s v="Use this area to share information about your environment that will assist those who are assessing your company data security program."/>
        <s v="Does your system employ encryption technologies when transmitting sensitive information over TCP/IP networks (e.g., SSH, SSL/TLS, VPN)?" u="1"/>
        <s v="Does the application adhere to secure coding practices?" u="1"/>
        <s v="Is the video feed monitored by data center staff?" u="1"/>
        <s v="How long will it remain in their possession?" u="1"/>
        <s v="Is Institution data encrypted in storage? (e.g. disk encryption, at-rest)" u="1"/>
        <s v="Do current backups include all operating system software, utilities, security software, application software, and data files necessary for recovery?" u="1"/>
        <s v="Describe or provide a reference to your system development life cycle methodology including your environments, version control, and change management (if not already covered in the Change Management section)." u="1"/>
        <s v="Is your company subject to US laws and regulations?" u="1"/>
        <s v="Describe or provide a reference to your media handling process, that is documented and currently implemented, including end-of-life, repurposing, and data sanitization procedures." u="1"/>
        <s v="Describe testing processes that are established and followed (e.g., development of test plans, personnel involved in the testing process, and authorized individual accountable for approval and certification of test results)?" u="1"/>
        <s v="Have your applications had an external assessment in the last year?  Please list date in Additional Information (mm/dd/yyyy)" u="1"/>
        <s v="Does the physical barrier fully enclose the physical space preventing unauthorized physical contact with any of your devices?" u="1"/>
        <s v="Describe or provide a reference to your cryptographic key management process (generation, exchange, storage, safeguards, use, vetting, and replacement) of all system components (e.g. database, system, web, etc.)." u="1"/>
        <s v="Is it encrypted (at rest) while in the consultant's possession?" u="1"/>
        <s v="Is the security awareness training mandatory for all employees?" u="1"/>
        <s v="Describe or provide a reference to any other safeguards used to monitor for attacks?" u="1"/>
        <s v="Describe or provide a reference to any other safeguards used to monitor for malicious activity?" u="1"/>
        <s v="Is a process documented, and currently followed, that requires a review and update  of the access-list for privileged accounts?" u="1"/>
        <s v="Will any institution data leave theInstitution's Data Zone?" u="1"/>
        <s v="Do you subject your code to Static Code Analysis and/or Static Application Security Testing prior to release? If so, what tool(s) do you use?&quot;" u="1"/>
        <s v="Are you performing offsite backups? (i.e. digitally moved off site)" u="1"/>
        <s v="Does the process described in DATA-24 adhere to DoD 5220.22-M and/or NIST SP 800-88 standards?" u="1"/>
        <s v="Are your servers separated from other companies via a physical barrier, such as a cage or hardened walls?" u="1"/>
        <s v="Does the systems or products use a third party to collect, store, process, or transmit cardholder (payment/credit/debt card) data?" u="1"/>
        <s v="How frequently are employees required to undergo the security awareness training?" u="1"/>
        <s v="Briefly describe your security organization. Include the responsible party for your information security program and the size of your security staff?" u="1"/>
        <s v="Are there any passwords/passphrases &quot;hard coded&quot; into your systems or products?" u="1"/>
        <s v="Is sensitive data encrypted in transport?" u="1"/>
        <s v="Does this process adhere to DoD 5220.22-M and/or NIST SP 800-88 standards?" u="1"/>
        <s v="List all datacenters and their cities, states (provinces), and countries where the institution's data will be stored (including within the United States).   " u="1"/>
        <s v="Provide a general summary of your systems management and configuration strategy, including servers, appliances, and mobile devices (company and employee owned)." u="1"/>
        <s v="If outsourced or co-located, is there a contract in place to prevent data from leaving the United States?" u="1"/>
        <s v="Will you provide results of security scans to the Institution (if requested)?" u="1"/>
        <s v="Do the documented test results identify your organizations actual recovery time capabilities for technology and facilities?" u="1"/>
        <s v="How often are redundant power strategies tested?" u="1"/>
        <s v="Do you conform with a specific industry standard security framework? (e.g. NIST Cybersecurity Framework, ISO 27001, etc.)  Answer yes or no and list framework in Additional Info" u="1"/>
        <s v="What type of availability does your Disaster Recovery site provide?" u="1"/>
        <s v="Describe or provide a reference to your internal audit processes and procedures." u="1"/>
        <s v="Do backups containing the institution's data ever leave the Institutions Data Zone either physically or via network routing?" u="1"/>
        <s v="Have you undergone a SSAE 16 audit? Please indicate in Additional Information if your hosting provider was the subject of the audit" u="1"/>
        <s v="Have your systems had an external assessment in the last year?  Please list date in Additional Information (mm/dd/yyyy)" u="1"/>
        <s v="Describe or provide a reference to the types of authentication, including standards-based single-sign-on (SSO, InCommon), that are supported by the web-based interface?" u="1"/>
        <s v="State the party that performed the test and the date it was conducted?" u="1"/>
        <s v="Are audit logs available for all changes to the network, firewall, IDS, and/or IPS?" u="1"/>
        <s v="Have your systems had an external assessment in the last year?" u="1"/>
        <s v="Summarize the encryption algorithm/strategy you are using to secure the backups." u="1"/>
        <s v="Are any disaster recovery locations outside the United States?" u="1"/>
        <s v="If possible, can the Institution review your BCP and supporting documentation?" u="1"/>
        <s v="If possible, can the Institution review your DRP and supporting documentation?" u="1"/>
        <s v="Does your organization conduct an annual test of relocating to this alternate site for business recovery purposes?" u="1"/>
        <s v="Do you have a documented information security policy?" u="1"/>
        <s v="Describe or provide a reference to physical safeguards that are placed on facilities housing the institution's data (e.g., video monitoring, restricted access areas, man traps, card access controls, etc.)?" u="1"/>
        <s v="Is intrusion monitoring performed internally or by a third-party service?" u="1"/>
        <s v="Is Institution data encrypted in transport?" u="1"/>
        <s v="What are the equipment removal procedures for the clients?" u="1"/>
        <s v="Does your organization conduct an annual test of relocating to this site for disaster recovery purposes?" u="1"/>
        <s v="Have you completed the Cloud Security Alliance (CSA) self assessment or CAIQ? Please indicate in Additional Information if you are in progress" u="1"/>
        <s v="Does your systems or products store, process, or transmit cardholder (payment/credit/debt card) data?" u="1"/>
      </sharedItems>
    </cacheField>
    <cacheField name="Additional Info" numFmtId="0">
      <sharedItems containsBlank="1" containsMixedTypes="1" containsNumber="1" containsInteger="1" minValue="0" maxValue="0" count="3">
        <n v="0"/>
        <m/>
        <e v="#N/A"/>
      </sharedItems>
    </cacheField>
    <cacheField name="High Risk" numFmtId="0">
      <sharedItems containsBlank="1" count="3">
        <b v="1"/>
        <b v="0"/>
        <m/>
      </sharedItems>
    </cacheField>
    <cacheField name="Category" numFmtId="0">
      <sharedItems containsBlank="1"/>
    </cacheField>
    <cacheField name="C_Answer" numFmtId="0">
      <sharedItems containsBlank="1"/>
    </cacheField>
    <cacheField name="Required" numFmtId="0">
      <sharedItems containsString="0" containsBlank="1" containsNumber="1" containsInteger="1" minValue="0" maxValue="1"/>
    </cacheField>
    <cacheField name="V_Answer" numFmtId="0">
      <sharedItems containsBlank="1" containsMixedTypes="1" containsNumber="1" containsInteger="1" minValue="0" maxValue="0"/>
    </cacheField>
    <cacheField name="Compliant" numFmtId="0">
      <sharedItems containsBlank="1" containsMixedTypes="1" containsNumber="1" containsInteger="1" minValue="0" maxValue="1" count="4">
        <n v="1"/>
        <m/>
        <n v="0"/>
        <e v="#N/A"/>
      </sharedItems>
    </cacheField>
    <cacheField name="Weight" numFmtId="0">
      <sharedItems containsBlank="1" containsMixedTypes="1" containsNumber="1" containsInteger="1" minValue="0" maxValue="40"/>
    </cacheField>
    <cacheField name="Score" numFmtId="0">
      <sharedItems containsBlank="1" containsMixedTypes="1" containsNumber="1" containsInteger="1" minValue="0" maxValue="10"/>
    </cacheField>
    <cacheField name="CIS" numFmtId="164">
      <sharedItems containsBlank="1" containsMixedTypes="1" containsNumber="1" containsInteger="1" minValue="0" maxValue="0" count="33">
        <s v="CSC 13"/>
        <s v="CSC 18"/>
        <s v="CSC 10"/>
        <m/>
        <s v="CSC 14"/>
        <n v="0"/>
        <e v="#N/A"/>
        <s v="CSC 2, CSC 3"/>
        <s v="CSC16"/>
        <s v="CSC 12"/>
        <s v="CSC 2"/>
        <s v="CSC 7"/>
        <s v="CSC 5"/>
        <s v="CSC 16"/>
        <s v="CSC 6"/>
        <s v="CSC 1"/>
        <s v="CAC 13"/>
        <s v="CSC 13, CSC 14"/>
        <s v="CSC 3"/>
        <s v="CSC 3, CSC 14"/>
        <s v="CSC 9"/>
        <s v="CSC 10, CSC 12"/>
        <s v="CSC 19"/>
        <s v="CSC 13, CSC 18"/>
        <s v="CSC 4"/>
        <s v="CSC 4, CSC 17"/>
        <s v="CSC 17"/>
        <s v="CSC 7, CSC 18"/>
        <s v="CSC 20"/>
        <s v="CSC 16, 5"/>
        <s v="CSC 6, CSC 16"/>
        <s v="CSC 1, CSC 2"/>
        <s v="CSC 12, CSC 13"/>
      </sharedItems>
    </cacheField>
    <cacheField name="HIPAA" numFmtId="164">
      <sharedItems containsBlank="1" containsMixedTypes="1" containsNumber="1" containsInteger="1" minValue="0" maxValue="0" count="27">
        <s v="Discovery"/>
        <n v="0"/>
        <s v="§164.308(a)(1)(i)"/>
        <e v="#N/A"/>
        <s v="§164.308(a)(1)(ii)(B)"/>
        <m/>
        <s v="§164.308(a)(5)(i)"/>
        <s v="§164.316(b)(2)(iii)"/>
        <s v="§164.308(a)(2)"/>
        <s v="§164.308(a)(6)(i)"/>
        <s v="§164.308(a)(6)(ii)"/>
        <s v="§164.308(a)(1)(i), §164.308(a)(1)(ii)(A)"/>
        <s v="§164.308(a)(5)(ii)(D)"/>
        <s v="§164.308(a)(4), §164.312(a)(2)(ii),  _x000a_§164.312(a)(2)(iii)"/>
        <s v="§164.308(a)(4),_x000a_§164.312(a)(2)(ii), §164.312(a)(2)(iii)"/>
        <s v="§164.308(a)(4), _x000a_§164.312(d)"/>
        <s v="§164.308(a)(4), _x000a_§164.312(a)(1), §164.312(a)(2)(i), _x000a_§164.312(d)"/>
        <s v="§164.308(a)(4),_x000a_§164.312(a)(1), §164.312(a)(2)(i), _x000a_§164.312(d)"/>
        <s v="§164.308(a)(4), _x000a_§164.312(a)(1), §164.312(a)(2)(i),_x000a_§164.312(d)"/>
        <s v="§164.308(a)(4), _x000a_§164.312(a)(1)"/>
        <s v="§ 164.308(a)(1)(ii)(D)"/>
        <s v="§164.312(b)"/>
        <s v="§164.312(a)(2)(ii)"/>
        <s v="§164.308(a)(7)(i)"/>
        <s v="§164.308(b)(2)"/>
        <s v="§164.308(b)(1),_x000a_§164.308(b)(3), §164.314(a)(1)(i)"/>
        <s v="§164.308(a)(3)(i), §164.308(b)(1), _x000a_§164.308(b)(3), §164.314(a)(1)(i)"/>
      </sharedItems>
    </cacheField>
    <cacheField name="ISO 27002:27013" numFmtId="164">
      <sharedItems containsBlank="1" containsMixedTypes="1" containsNumber="1" minValue="0" maxValue="16" count="72">
        <s v="18.1.1"/>
        <n v="0"/>
        <s v="17.1.2"/>
        <m/>
        <s v="15.2.1"/>
        <s v="18.1.4"/>
        <s v="15.1.3"/>
        <s v="9.1.2"/>
        <s v="9.2.6"/>
        <s v="9"/>
        <e v="#N/A"/>
        <s v="11.2.6"/>
        <n v="6.2"/>
        <s v="9.1.1"/>
        <s v="12.5.1"/>
        <n v="16"/>
        <s v="12.1.1"/>
        <s v="12.1.4"/>
        <s v="9.2.3, 12.1.4"/>
        <n v="9.1999999999999993"/>
        <s v="9.2.3, 9.3.1, 9.4.3"/>
        <s v="9.1.1, 9.2.3, 9.3.1, 9.4.3"/>
        <s v="9.4.3"/>
        <s v="12.4"/>
        <s v="17.1.1"/>
        <s v="17"/>
        <s v="17.1.3"/>
        <s v="7.2.2, 17.1.3"/>
        <s v="7.2.2, 16.1.1, 17.1.3"/>
        <s v="17.2.1"/>
        <s v="12.1.2"/>
        <s v="12.6.1"/>
        <s v="10.1.1"/>
        <s v="8.2.3, 10.1.1"/>
        <s v="13.2"/>
        <s v="8.1.4"/>
        <s v="12.3.1"/>
        <s v="8.1.2"/>
        <s v="10.1.2"/>
        <s v="8.3.1"/>
        <s v="8.3.1, 18.1.1"/>
        <s v="14.2.5"/>
        <s v="11.1.1"/>
        <s v="11.1.4"/>
        <s v="16.1.1, 17.1.1"/>
        <s v="13.1.1"/>
        <s v="13"/>
        <s v="13.1.2"/>
        <s v="12.4.1"/>
        <s v="8.2.1; 8.2.3"/>
        <s v="8.2.3"/>
        <s v="9.4.2"/>
        <s v="14.2.1"/>
        <s v="12.7.1, 18.2.1"/>
        <s v="11.1.2, 11.1.3"/>
        <s v="11.1.2,  11.1.3"/>
        <s v="11.1.2"/>
        <s v="5.1.1"/>
        <s v="10.1.1, 18.1.5"/>
        <s v="14.2.1, 14.2.5, 14.2.8"/>
        <s v="16.1.5"/>
        <s v="7.1.1"/>
        <s v="7.1.2"/>
        <s v="7.2.2"/>
        <s v="9.2.5"/>
        <s v="12.7.1"/>
        <s v="6.2.1"/>
        <s v="18.2.1"/>
        <s v="18.1.1, 7.2.2"/>
        <s v="16.1.1"/>
        <s v="16.1.2, 16.1.5, 18.1.1"/>
        <s v="9.2.3"/>
      </sharedItems>
    </cacheField>
    <cacheField name="NIST Cybersecurity Framework" numFmtId="164">
      <sharedItems containsBlank="1" containsMixedTypes="1" containsNumber="1" containsInteger="1" minValue="0" maxValue="0" count="52">
        <s v="ID.GV-3"/>
        <n v="0"/>
        <s v="ID.AM-6, PR.AT-3"/>
        <s v="PR.IP-9"/>
        <m/>
        <e v="#N/A"/>
        <s v="ID.AM-5"/>
        <s v="PR.AC-3, PR.MA-2"/>
        <s v="PR.AC-4, PR.PT-3"/>
        <s v="PR.PT-3"/>
        <s v="ID.AM-2"/>
        <s v="ID.AM-1, ID.AM-2, ID.AM-4"/>
        <s v="PR.AC-4"/>
        <s v="PR.AC-1"/>
        <s v="PR.AC-1, PR.AC-4"/>
        <s v="PR.PT-1"/>
        <s v="PR.IP-3"/>
        <s v="PR.IP-3, PR.DS-7"/>
        <s v="PR.DS-6"/>
        <s v="PR.AC-2, PR.IP-5"/>
        <s v="PR.DS-2"/>
        <s v="PR.DS-1"/>
        <s v="PR.IP-4"/>
        <s v="PR.DS-1, PR.IP-4"/>
        <s v="PR.DS-3"/>
        <s v="PR.DS-3, ID.GV-3"/>
        <s v="PR.DS-1, PR.DS-2"/>
        <s v="PR.AC-5"/>
        <s v="PR.DS-4"/>
        <s v="PR.DS-5"/>
        <s v="DE.CM-1"/>
        <s v="DE.CM-1, DE.CM-2, DE.CM-7"/>
        <s v="DE.AE-1, DE.CM-1, PR.PT-4"/>
        <s v="DE.CM-7"/>
        <s v="DE.CM-7, PR.DS-2"/>
        <s v="DE.CM-7, PR.DS-1"/>
        <s v="DE.CM-7, DE.CM-8, ID.RA-1"/>
        <s v="PR.AC-2, PR.AT-5, PR.IP-5, DE.CM-2"/>
        <s v="PR.AC-2, PR.AC-4, PR.DS-1, PR.DS-3, PR.DS-5"/>
        <s v="DE.CM-2"/>
        <s v="ID.GV-2"/>
        <s v="PR.IP-12"/>
        <s v="DE.CM-8, RS.MI-3"/>
        <s v="PR.IP-2"/>
        <s v="PR.IP-11"/>
        <s v="PR.AT-1"/>
        <s v="PR.DS-7"/>
        <s v="PR.PT-4"/>
        <s v="PR.IP-1"/>
        <s v="PR.IP-1, PR.IP-2"/>
        <s v="DE.CM-8"/>
        <s v="ID.RA-1, DE.CM-8, PR.IP-12"/>
      </sharedItems>
    </cacheField>
    <cacheField name="NIST SP 800-171r1" numFmtId="164">
      <sharedItems containsBlank="1" containsMixedTypes="1" containsNumber="1" containsInteger="1" minValue="0" maxValue="0" count="72">
        <s v="ID.GV-3"/>
        <n v="0"/>
        <s v="ID.AM-6, PR.AT-3"/>
        <s v="PR.IP-9"/>
        <m/>
        <s v="3.8.2"/>
        <s v="3.1.2, 3.1.3"/>
        <s v="3.1.2"/>
        <e v="#N/A"/>
        <s v="3.4.9"/>
        <s v="3.1.12, 3.1.13, 3.1.14, 3.1.14, 3.1.15, 3.1.8, 3.1.20, 3.7.5, 3.8.2, 3.13.7"/>
        <s v="3.1.4"/>
        <s v="3.1.1, 3.1.5, 3.1.6, 3.7.1, 3.7.2"/>
        <s v="3.5.6"/>
        <s v="3.5.7"/>
        <s v="3.5.5, 3.5.8"/>
        <s v="3.5.1"/>
        <s v="3.5.10"/>
        <s v="3.5.2, 3.5.3"/>
        <s v="3.1.1"/>
        <s v="3.1.7, 3.3.1"/>
        <s v="3.1.7, 3.3.2, 3.3.3, 3.3.4, 3.3.5, 3.4.3, 3.7.1, 3.7.6, 3.10.4, 3.10.5"/>
        <s v="3.3.8, 3.3.9"/>
        <s v="3.12.2"/>
        <s v="3.2.1, 3.2.2"/>
        <s v="3.4.3, 3.4.4"/>
        <s v="3.4.3, 3.4.4, 3.4.5"/>
        <s v="3.4.4"/>
        <s v="3.14.4"/>
        <s v="3.1.3, 3.8.1"/>
        <s v="3.1.22"/>
        <s v="3.1.19, 3.8.1"/>
        <s v="3.8.6, 3.13.11"/>
        <s v="3.8.1"/>
        <s v="3.8.9"/>
        <s v="3.13.10"/>
        <s v="3.8.1, 3.8.9"/>
        <s v="3.8.1, 3.8.5, 3.8.9"/>
        <s v="3.7.1, 3.7.2, 3.8.3"/>
        <s v="3.7.3, 3.8.3,"/>
        <s v="3.8.1, 3.8.2"/>
        <s v="3.1.3"/>
        <s v="3.6.2"/>
        <s v="3.6.1, 3.14.6, 3.14.7"/>
        <s v="3.3.1"/>
        <s v="3.1.19"/>
        <s v="3.8.2, 3.10.1, 3.10.2, 3.10.5, 3.10.6, 3.12.1"/>
        <s v="3.8.1, 3.8.5, 3.8.7"/>
        <s v="3.10.2"/>
        <s v="3.7.3, 3.8.1, 3.8.5, 3.8.7, 3.10.3"/>
        <s v="3.9.1, 3.9.2"/>
        <s v="3.13.2"/>
        <s v="3.6.1, 3.12.2"/>
        <s v="3.6.2,"/>
        <s v="3.9.1"/>
        <s v="3.2.1"/>
        <s v="3.2.1, 3.2.2, 3.2.3"/>
        <s v="3.1.7"/>
        <s v="3.4.1, 3.4.2, 3.4.3"/>
        <s v="3.13.13"/>
        <s v="3.1.18, 3.7.1, 3.13.13"/>
        <s v="3.11.1, 3.11.2, 3.11.3"/>
        <s v="3.11.1, 3.11.2, 3.11.3, 3.14.2"/>
        <s v="3.2.2"/>
        <s v="3.6.1, 3.14.1"/>
        <s v="3.6.2, 3.12.2"/>
        <s v="3.5.9"/>
        <s v="3.1.8"/>
        <s v="3.1.10, 3.1.11"/>
        <s v="3.1.2, 3.1.5"/>
        <s v="3.3.2"/>
        <s v="3.6.3, 3.12.2"/>
      </sharedItems>
    </cacheField>
    <cacheField name="NIST SP 800-53r4" numFmtId="164">
      <sharedItems containsBlank="1" containsMixedTypes="1" containsNumber="1" containsInteger="1" minValue="0" maxValue="0" count="70">
        <s v="RA-2"/>
        <s v="IA-2, IA-3, CM-3, SI-2"/>
        <n v="0"/>
        <s v="AU-7, AU-9, IR-4"/>
        <m/>
        <s v="CA-5, PL-2"/>
        <s v="SA-9"/>
        <s v="PE-2, PE-3, PE-5, PE-11, PE-13, PE-14, SA-9"/>
        <s v="MP-2, RA-3"/>
        <s v="PS-3"/>
        <s v="PS-5"/>
        <s v="AC-4"/>
        <s v="MP-2"/>
        <e v="#N/A"/>
        <s v="AC-17; NIST SP 800-46"/>
        <s v="CM-11"/>
        <s v="AC-3, CM-7; NIST SP 800-46"/>
        <s v="CA-9, SC-4"/>
        <s v="AC-5"/>
        <s v="AC-2, AC-3, AC-6, MA-2, MA-3"/>
        <s v="IA-4"/>
        <s v="IA-5(1)"/>
        <s v="IA-2, IA-5"/>
        <s v="IA-5"/>
        <s v="AC-6(1,3,9), AU-2, AU-2(3), AU-3, AU-7, AU-9(4), AU-12, NIST 800-92"/>
        <s v="AU-2(3), AU-6, AU-12, AC-6(9), CM-3, MA-2, MA-5, PE-3"/>
        <s v="AU-9"/>
        <s v="AU-7, AU-9, IR-4, AC-5, CP-4, CP-10; NIST SP 800-34"/>
        <s v="AC-5, CP-4, CP-10; NIST SP 800-34"/>
        <s v="AT-3, AC-5, CP-4, CP-10; NIST SP 800-34"/>
        <s v="CM-3, CM-4, CM-5"/>
        <s v="AC-4, MP-2, MP-4"/>
        <s v="AC-22"/>
        <s v="MP-2, AC-19(5)"/>
        <s v="PE-2, PE-3, PE-5, MP-5"/>
        <s v="CP-9"/>
        <s v="SC-28, SC-13, FIPS PUB 140-2"/>
        <s v="CP-9, MP-5"/>
        <s v="CP-9 MP-6, NIST SP 800-60, NIST SP 800-88, AC-2, AC-6, IA-4, PM-2, PM-10, SI-5, MA-2, MA-3, MP-6"/>
        <s v="AC-2, AC-6, IA-4, PM-2, PM-10, SI-5, MA-2"/>
        <s v="SI-12, AC-2, AC-6, IA-4, PM-2, PM-10, SI-5, MA-2"/>
        <s v="AC-2, AC-6, IA-4, PM-2, PM-10, SI-5"/>
        <s v="PE-2, PE-3, PE-5, PE-11, PE-13, PE-14"/>
        <s v="IR-2, IR-4, IR-5"/>
        <s v="AU-2"/>
        <s v="AC-19(5)"/>
        <s v="MP-4, PE-2, PE-5, PE-6, PE-17"/>
        <s v="MP-2, MP-5, MP-7"/>
        <s v="PE-6"/>
        <s v="PM-2, PM-10, SI-5, CA-5, PM-1"/>
        <s v="CA-5, PM-1"/>
        <s v="CM-3, SA-15, SA-3, SA-8, SC-2, CA-5, PM-1"/>
        <s v="CA-5, PM-1, IR-4, IR-5, IR-7, IR-8"/>
        <s v="CA-5, PM-1, IR-4, IR-5, IR-6, IR-7, IR-8"/>
        <s v="CA-2, SA-15, CA-5, PM-1, IR-4, IR-5, IR-6, R-7, IR-8"/>
        <s v="CA-5, PM-1, PS-3"/>
        <s v="AT-2, CA-5, PM-1"/>
        <s v="AT-2, AT-3, CA-5, PM-1"/>
        <s v="CA-5, PM-1, PS-4, PS-5, PE-2, PE-3, PE-5, AC-6, RA-3, SA-8, CA-2, NIST SP 800-37; NIST SP 800-39; NIST SP 800-115; NIST SP 800-137"/>
        <s v="CM-2, CM-3, CM-6, CM-8"/>
        <s v="CM-2, CM-6, CM-3, AC-19, MA-2"/>
        <s v="SI-2"/>
        <s v="AT-3"/>
        <s v="IR-2, IR-4, IR-5, IR-7"/>
        <s v="IR-6"/>
        <s v="AC-7"/>
        <s v="AC-11, AC-11(1), AC-12"/>
        <s v="AU-2, AU-6, AU-12"/>
        <s v="AU-3"/>
        <s v="SA-3, SA-15, SC-2, PM-2, PM-10, SI-5,PM-3 "/>
      </sharedItems>
    </cacheField>
    <cacheField name="PCI DSS" numFmtId="164">
      <sharedItems containsBlank="1" containsMixedTypes="1" containsNumber="1" minValue="0" maxValue="12.9" count="55">
        <n v="0"/>
        <n v="12.8"/>
        <n v="12.1"/>
        <m/>
        <s v="PCI Scope, Discovery"/>
        <s v="PCI Scope"/>
        <s v="12.1, Scope"/>
        <e v="#N/A"/>
        <s v="7.x"/>
        <s v="12.8, 4.2"/>
        <n v="2.4"/>
        <s v="12.x"/>
        <s v="7.x, 8.x"/>
        <s v="Scope"/>
        <s v="8.x"/>
        <s v="2.1, 8.x"/>
        <s v="10.1, 10.2, 10.3, 10.5, 10.6, 10.7"/>
        <s v="10.1, 10.2, 10.3, 10.5, 10.6, 10.7, 9.x"/>
        <n v="10.7"/>
        <s v="6.4, 6.4.5, 6.4.5.1, 6.4.5.2"/>
        <s v="6.4, 12.8, 12.9"/>
        <s v="12.1, 12.8"/>
        <s v="12.1, 12.8, 6.2"/>
        <s v="12.2, 12.8"/>
        <s v="12.1, 12.2, 12.8"/>
        <s v="12.10, 12.8, 6.4"/>
        <s v="12.8, 9.x"/>
        <s v="12.8, 4.1"/>
        <s v="9.x"/>
        <n v="12.9"/>
        <n v="1.1000000000000001"/>
        <n v="11.4"/>
        <n v="11.5"/>
        <s v="1.1, 10.8, 10.6, 10.3, 10.2, 11.4"/>
        <n v="4.0999999999999996"/>
        <s v="12.1, 9.x"/>
        <s v="12.4, 12.5"/>
        <s v="6.4.5"/>
        <s v="12.6, 6.5"/>
        <n v="6.3"/>
        <s v="6.3.2"/>
        <s v="6.3.2, 6.4.5.3"/>
        <s v="6.3, 6.3.1"/>
        <s v="12.10, 12.8, 12.9"/>
        <n v="12.7"/>
        <s v="12.6, 7.x, 8.x, 9.x"/>
        <s v="12.1, 5.4"/>
        <n v="12.6"/>
        <s v="12.1, 12.5, 12.6"/>
        <n v="11.2"/>
        <s v="11.2, 11.3"/>
        <s v="11.2, 12.8"/>
        <s v="12.10, 10.10"/>
        <n v="12.2"/>
        <s v="12.8, 12.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0">
  <r>
    <x v="0"/>
    <x v="0"/>
    <x v="0"/>
    <x v="0"/>
    <x v="0"/>
    <s v="Qualifiers"/>
    <s v="Yes"/>
    <n v="1"/>
    <n v="0"/>
    <x v="0"/>
    <n v="10"/>
    <n v="10"/>
    <x v="0"/>
    <x v="0"/>
    <x v="0"/>
    <x v="0"/>
    <x v="0"/>
    <x v="0"/>
    <x v="0"/>
  </r>
  <r>
    <x v="1"/>
    <x v="1"/>
    <x v="1"/>
    <x v="0"/>
    <x v="1"/>
    <s v="Qualifiers"/>
    <s v="Yes"/>
    <n v="1"/>
    <n v="0"/>
    <x v="0"/>
    <n v="10"/>
    <n v="10"/>
    <x v="1"/>
    <x v="1"/>
    <x v="1"/>
    <x v="1"/>
    <x v="1"/>
    <x v="1"/>
    <x v="0"/>
  </r>
  <r>
    <x v="2"/>
    <x v="2"/>
    <x v="2"/>
    <x v="0"/>
    <x v="0"/>
    <s v="Qualifiers"/>
    <s v="No"/>
    <n v="1"/>
    <n v="0"/>
    <x v="0"/>
    <n v="10"/>
    <n v="10"/>
    <x v="0"/>
    <x v="1"/>
    <x v="1"/>
    <x v="2"/>
    <x v="2"/>
    <x v="2"/>
    <x v="1"/>
  </r>
  <r>
    <x v="3"/>
    <x v="3"/>
    <x v="3"/>
    <x v="0"/>
    <x v="0"/>
    <s v="Qualifiers"/>
    <s v="Yes"/>
    <n v="1"/>
    <n v="0"/>
    <x v="0"/>
    <n v="10"/>
    <n v="10"/>
    <x v="2"/>
    <x v="1"/>
    <x v="2"/>
    <x v="3"/>
    <x v="3"/>
    <x v="3"/>
    <x v="2"/>
  </r>
  <r>
    <x v="4"/>
    <x v="4"/>
    <x v="4"/>
    <x v="1"/>
    <x v="2"/>
    <m/>
    <m/>
    <m/>
    <m/>
    <x v="1"/>
    <m/>
    <m/>
    <x v="3"/>
    <x v="1"/>
    <x v="3"/>
    <x v="4"/>
    <x v="4"/>
    <x v="4"/>
    <x v="3"/>
  </r>
  <r>
    <x v="5"/>
    <x v="5"/>
    <x v="5"/>
    <x v="0"/>
    <x v="0"/>
    <s v="Qualifiers"/>
    <s v="Yes"/>
    <n v="1"/>
    <n v="0"/>
    <x v="0"/>
    <n v="10"/>
    <n v="10"/>
    <x v="2"/>
    <x v="1"/>
    <x v="2"/>
    <x v="3"/>
    <x v="3"/>
    <x v="5"/>
    <x v="2"/>
  </r>
  <r>
    <x v="6"/>
    <x v="6"/>
    <x v="6"/>
    <x v="0"/>
    <x v="0"/>
    <s v="Qualifiers"/>
    <s v="No"/>
    <n v="1"/>
    <n v="0"/>
    <x v="0"/>
    <n v="10"/>
    <n v="10"/>
    <x v="0"/>
    <x v="1"/>
    <x v="0"/>
    <x v="0"/>
    <x v="0"/>
    <x v="0"/>
    <x v="4"/>
  </r>
  <r>
    <x v="7"/>
    <x v="7"/>
    <x v="7"/>
    <x v="0"/>
    <x v="1"/>
    <s v="Qualifiers"/>
    <s v="Yes"/>
    <n v="1"/>
    <n v="0"/>
    <x v="0"/>
    <n v="10"/>
    <n v="10"/>
    <x v="4"/>
    <x v="1"/>
    <x v="1"/>
    <x v="1"/>
    <x v="1"/>
    <x v="2"/>
    <x v="5"/>
  </r>
  <r>
    <x v="8"/>
    <x v="8"/>
    <x v="8"/>
    <x v="0"/>
    <x v="1"/>
    <s v="Documentation"/>
    <s v="Yes"/>
    <n v="1"/>
    <n v="0"/>
    <x v="2"/>
    <n v="15"/>
    <n v="0"/>
    <x v="5"/>
    <x v="1"/>
    <x v="4"/>
    <x v="1"/>
    <x v="1"/>
    <x v="6"/>
    <x v="0"/>
  </r>
  <r>
    <x v="9"/>
    <x v="9"/>
    <x v="9"/>
    <x v="0"/>
    <x v="1"/>
    <s v="Documentation"/>
    <s v="Yes"/>
    <n v="1"/>
    <n v="0"/>
    <x v="2"/>
    <n v="10"/>
    <n v="0"/>
    <x v="5"/>
    <x v="1"/>
    <x v="4"/>
    <x v="1"/>
    <x v="1"/>
    <x v="7"/>
    <x v="0"/>
  </r>
  <r>
    <x v="10"/>
    <x v="10"/>
    <x v="10"/>
    <x v="0"/>
    <x v="1"/>
    <s v="Documentation"/>
    <s v="Yes"/>
    <n v="1"/>
    <n v="0"/>
    <x v="2"/>
    <n v="15"/>
    <n v="0"/>
    <x v="5"/>
    <x v="1"/>
    <x v="4"/>
    <x v="1"/>
    <x v="1"/>
    <x v="7"/>
    <x v="0"/>
  </r>
  <r>
    <x v="11"/>
    <x v="11"/>
    <x v="11"/>
    <x v="0"/>
    <x v="0"/>
    <s v="Documentation"/>
    <s v="Yes"/>
    <n v="1"/>
    <n v="0"/>
    <x v="2"/>
    <n v="25"/>
    <n v="0"/>
    <x v="5"/>
    <x v="1"/>
    <x v="0"/>
    <x v="1"/>
    <x v="1"/>
    <x v="6"/>
    <x v="6"/>
  </r>
  <r>
    <x v="12"/>
    <x v="12"/>
    <x v="12"/>
    <x v="0"/>
    <x v="1"/>
    <s v="Documentation"/>
    <s v="Yes"/>
    <n v="1"/>
    <n v="0"/>
    <x v="2"/>
    <n v="15"/>
    <n v="0"/>
    <x v="5"/>
    <x v="1"/>
    <x v="0"/>
    <x v="1"/>
    <x v="1"/>
    <x v="6"/>
    <x v="0"/>
  </r>
  <r>
    <x v="13"/>
    <x v="13"/>
    <x v="13"/>
    <x v="0"/>
    <x v="0"/>
    <s v="Documentation"/>
    <s v="Yes"/>
    <n v="1"/>
    <n v="0"/>
    <x v="2"/>
    <n v="25"/>
    <n v="0"/>
    <x v="5"/>
    <x v="2"/>
    <x v="5"/>
    <x v="0"/>
    <x v="0"/>
    <x v="6"/>
    <x v="0"/>
  </r>
  <r>
    <x v="14"/>
    <x v="14"/>
    <x v="14"/>
    <x v="0"/>
    <x v="0"/>
    <s v="Third-Parties"/>
    <s v="Yes"/>
    <n v="1"/>
    <n v="0"/>
    <x v="2"/>
    <n v="25"/>
    <n v="0"/>
    <x v="0"/>
    <x v="1"/>
    <x v="6"/>
    <x v="2"/>
    <x v="5"/>
    <x v="8"/>
    <x v="1"/>
  </r>
  <r>
    <x v="15"/>
    <x v="15"/>
    <x v="15"/>
    <x v="0"/>
    <x v="0"/>
    <s v="Third-Parties"/>
    <s v="Yes"/>
    <n v="1"/>
    <n v="0"/>
    <x v="2"/>
    <n v="25"/>
    <n v="0"/>
    <x v="0"/>
    <x v="1"/>
    <x v="6"/>
    <x v="2"/>
    <x v="5"/>
    <x v="2"/>
    <x v="1"/>
  </r>
  <r>
    <x v="16"/>
    <x v="16"/>
    <x v="16"/>
    <x v="0"/>
    <x v="0"/>
    <s v="Third-Parties"/>
    <s v="Yes"/>
    <n v="1"/>
    <n v="0"/>
    <x v="2"/>
    <n v="25"/>
    <n v="0"/>
    <x v="0"/>
    <x v="1"/>
    <x v="6"/>
    <x v="0"/>
    <x v="1"/>
    <x v="9"/>
    <x v="1"/>
  </r>
  <r>
    <x v="17"/>
    <x v="17"/>
    <x v="17"/>
    <x v="0"/>
    <x v="0"/>
    <s v="Third-Parties"/>
    <s v="Yes"/>
    <n v="1"/>
    <n v="0"/>
    <x v="2"/>
    <n v="25"/>
    <n v="0"/>
    <x v="5"/>
    <x v="1"/>
    <x v="6"/>
    <x v="2"/>
    <x v="1"/>
    <x v="10"/>
    <x v="1"/>
  </r>
  <r>
    <x v="18"/>
    <x v="18"/>
    <x v="18"/>
    <x v="0"/>
    <x v="1"/>
    <s v="Consulting"/>
    <s v="Yes"/>
    <n v="1"/>
    <n v="0"/>
    <x v="2"/>
    <n v="20"/>
    <n v="0"/>
    <x v="5"/>
    <x v="1"/>
    <x v="4"/>
    <x v="2"/>
    <x v="1"/>
    <x v="2"/>
    <x v="0"/>
  </r>
  <r>
    <x v="19"/>
    <x v="19"/>
    <x v="19"/>
    <x v="0"/>
    <x v="1"/>
    <s v="Consulting"/>
    <s v="No"/>
    <n v="1"/>
    <n v="0"/>
    <x v="2"/>
    <n v="20"/>
    <n v="0"/>
    <x v="4"/>
    <x v="1"/>
    <x v="7"/>
    <x v="2"/>
    <x v="6"/>
    <x v="11"/>
    <x v="0"/>
  </r>
  <r>
    <x v="20"/>
    <x v="20"/>
    <x v="20"/>
    <x v="0"/>
    <x v="0"/>
    <s v="Consulting"/>
    <s v="No"/>
    <n v="1"/>
    <n v="0"/>
    <x v="2"/>
    <n v="25"/>
    <n v="0"/>
    <x v="4"/>
    <x v="1"/>
    <x v="8"/>
    <x v="2"/>
    <x v="7"/>
    <x v="2"/>
    <x v="0"/>
  </r>
  <r>
    <x v="21"/>
    <x v="21"/>
    <x v="21"/>
    <x v="0"/>
    <x v="1"/>
    <s v="Consulting"/>
    <s v="No"/>
    <n v="1"/>
    <n v="0"/>
    <x v="2"/>
    <n v="20"/>
    <n v="0"/>
    <x v="4"/>
    <x v="1"/>
    <x v="1"/>
    <x v="2"/>
    <x v="1"/>
    <x v="2"/>
    <x v="0"/>
  </r>
  <r>
    <x v="22"/>
    <x v="22"/>
    <x v="22"/>
    <x v="0"/>
    <x v="1"/>
    <s v="Consulting"/>
    <s v="Yes"/>
    <n v="1"/>
    <n v="0"/>
    <x v="2"/>
    <n v="20"/>
    <n v="0"/>
    <x v="0"/>
    <x v="1"/>
    <x v="0"/>
    <x v="2"/>
    <x v="1"/>
    <x v="2"/>
    <x v="0"/>
  </r>
  <r>
    <x v="23"/>
    <x v="23"/>
    <x v="23"/>
    <x v="0"/>
    <x v="0"/>
    <s v="Consulting"/>
    <s v="No"/>
    <n v="1"/>
    <n v="0"/>
    <x v="2"/>
    <n v="25"/>
    <n v="0"/>
    <x v="0"/>
    <x v="1"/>
    <x v="9"/>
    <x v="2"/>
    <x v="5"/>
    <x v="12"/>
    <x v="0"/>
  </r>
  <r>
    <x v="24"/>
    <x v="24"/>
    <x v="24"/>
    <x v="2"/>
    <x v="0"/>
    <s v="Consulting"/>
    <s v="Yes"/>
    <n v="0"/>
    <e v="#N/A"/>
    <x v="3"/>
    <s v=""/>
    <s v=""/>
    <x v="6"/>
    <x v="3"/>
    <x v="10"/>
    <x v="5"/>
    <x v="8"/>
    <x v="13"/>
    <x v="7"/>
  </r>
  <r>
    <x v="25"/>
    <x v="25"/>
    <x v="25"/>
    <x v="0"/>
    <x v="0"/>
    <s v="Consulting"/>
    <s v="No"/>
    <n v="1"/>
    <n v="0"/>
    <x v="2"/>
    <n v="25"/>
    <n v="0"/>
    <x v="4"/>
    <x v="1"/>
    <x v="9"/>
    <x v="2"/>
    <x v="1"/>
    <x v="2"/>
    <x v="0"/>
  </r>
  <r>
    <x v="26"/>
    <x v="24"/>
    <x v="24"/>
    <x v="2"/>
    <x v="0"/>
    <s v="Consulting"/>
    <s v="Yes"/>
    <n v="0"/>
    <e v="#N/A"/>
    <x v="3"/>
    <s v=""/>
    <s v=""/>
    <x v="6"/>
    <x v="3"/>
    <x v="10"/>
    <x v="5"/>
    <x v="8"/>
    <x v="13"/>
    <x v="7"/>
  </r>
  <r>
    <x v="27"/>
    <x v="26"/>
    <x v="26"/>
    <x v="0"/>
    <x v="0"/>
    <s v="Application/Service Security"/>
    <s v="Yes"/>
    <n v="1"/>
    <n v="0"/>
    <x v="2"/>
    <n v="25"/>
    <n v="0"/>
    <x v="1"/>
    <x v="1"/>
    <x v="1"/>
    <x v="6"/>
    <x v="1"/>
    <x v="2"/>
    <x v="0"/>
  </r>
  <r>
    <x v="28"/>
    <x v="27"/>
    <x v="27"/>
    <x v="0"/>
    <x v="0"/>
    <s v="Application/Service Security"/>
    <s v="Yes"/>
    <n v="1"/>
    <n v="0"/>
    <x v="2"/>
    <n v="25"/>
    <n v="0"/>
    <x v="7"/>
    <x v="1"/>
    <x v="11"/>
    <x v="6"/>
    <x v="1"/>
    <x v="2"/>
    <x v="0"/>
  </r>
  <r>
    <x v="29"/>
    <x v="28"/>
    <x v="28"/>
    <x v="0"/>
    <x v="1"/>
    <s v="Application/Service Security"/>
    <s v="Yes"/>
    <n v="1"/>
    <n v="0"/>
    <x v="2"/>
    <n v="20"/>
    <n v="0"/>
    <x v="4"/>
    <x v="1"/>
    <x v="12"/>
    <x v="7"/>
    <x v="7"/>
    <x v="14"/>
    <x v="8"/>
  </r>
  <r>
    <x v="30"/>
    <x v="29"/>
    <x v="29"/>
    <x v="0"/>
    <x v="1"/>
    <s v="Application/Service Security"/>
    <s v="Yes"/>
    <n v="1"/>
    <n v="0"/>
    <x v="2"/>
    <n v="20"/>
    <n v="0"/>
    <x v="8"/>
    <x v="1"/>
    <x v="13"/>
    <x v="8"/>
    <x v="9"/>
    <x v="15"/>
    <x v="8"/>
  </r>
  <r>
    <x v="31"/>
    <x v="30"/>
    <x v="30"/>
    <x v="0"/>
    <x v="1"/>
    <s v="Application/Service Security"/>
    <s v="Yes"/>
    <n v="1"/>
    <n v="0"/>
    <x v="2"/>
    <n v="20"/>
    <n v="0"/>
    <x v="1"/>
    <x v="1"/>
    <x v="1"/>
    <x v="6"/>
    <x v="1"/>
    <x v="2"/>
    <x v="0"/>
  </r>
  <r>
    <x v="32"/>
    <x v="31"/>
    <x v="31"/>
    <x v="0"/>
    <x v="0"/>
    <s v="Application/Service Security"/>
    <s v="Yes"/>
    <n v="1"/>
    <n v="0"/>
    <x v="2"/>
    <n v="25"/>
    <n v="0"/>
    <x v="9"/>
    <x v="1"/>
    <x v="12"/>
    <x v="9"/>
    <x v="10"/>
    <x v="16"/>
    <x v="0"/>
  </r>
  <r>
    <x v="33"/>
    <x v="32"/>
    <x v="32"/>
    <x v="0"/>
    <x v="1"/>
    <s v="Application/Service Security"/>
    <m/>
    <n v="1"/>
    <n v="0"/>
    <x v="2"/>
    <n v="20"/>
    <n v="0"/>
    <x v="10"/>
    <x v="1"/>
    <x v="14"/>
    <x v="9"/>
    <x v="1"/>
    <x v="14"/>
    <x v="0"/>
  </r>
  <r>
    <x v="34"/>
    <x v="33"/>
    <x v="33"/>
    <x v="0"/>
    <x v="0"/>
    <s v="Application/Service Security"/>
    <s v="No"/>
    <n v="1"/>
    <n v="0"/>
    <x v="2"/>
    <n v="25"/>
    <n v="0"/>
    <x v="5"/>
    <x v="1"/>
    <x v="15"/>
    <x v="1"/>
    <x v="1"/>
    <x v="2"/>
    <x v="9"/>
  </r>
  <r>
    <x v="35"/>
    <x v="34"/>
    <x v="34"/>
    <x v="0"/>
    <x v="1"/>
    <s v="Application/Service Security"/>
    <m/>
    <n v="1"/>
    <n v="0"/>
    <x v="2"/>
    <n v="15"/>
    <n v="0"/>
    <x v="10"/>
    <x v="1"/>
    <x v="14"/>
    <x v="10"/>
    <x v="1"/>
    <x v="2"/>
    <x v="0"/>
  </r>
  <r>
    <x v="36"/>
    <x v="35"/>
    <x v="35"/>
    <x v="0"/>
    <x v="0"/>
    <s v="Application/Service Security"/>
    <m/>
    <n v="1"/>
    <n v="0"/>
    <x v="2"/>
    <n v="25"/>
    <n v="0"/>
    <x v="10"/>
    <x v="1"/>
    <x v="16"/>
    <x v="11"/>
    <x v="1"/>
    <x v="17"/>
    <x v="10"/>
  </r>
  <r>
    <x v="37"/>
    <x v="36"/>
    <x v="36"/>
    <x v="0"/>
    <x v="0"/>
    <s v="Application/Service Security"/>
    <s v="Yes"/>
    <n v="1"/>
    <n v="0"/>
    <x v="2"/>
    <n v="40"/>
    <n v="0"/>
    <x v="0"/>
    <x v="1"/>
    <x v="17"/>
    <x v="1"/>
    <x v="1"/>
    <x v="2"/>
    <x v="0"/>
  </r>
  <r>
    <x v="38"/>
    <x v="37"/>
    <x v="37"/>
    <x v="0"/>
    <x v="1"/>
    <s v="Application/Service Security"/>
    <s v="No"/>
    <n v="1"/>
    <n v="0"/>
    <x v="2"/>
    <n v="10"/>
    <n v="0"/>
    <x v="11"/>
    <x v="1"/>
    <x v="16"/>
    <x v="1"/>
    <x v="1"/>
    <x v="2"/>
    <x v="0"/>
  </r>
  <r>
    <x v="39"/>
    <x v="38"/>
    <x v="38"/>
    <x v="0"/>
    <x v="1"/>
    <s v="Application/Service Security"/>
    <s v="No"/>
    <n v="1"/>
    <n v="0"/>
    <x v="2"/>
    <n v="15"/>
    <n v="0"/>
    <x v="11"/>
    <x v="1"/>
    <x v="14"/>
    <x v="1"/>
    <x v="1"/>
    <x v="2"/>
    <x v="0"/>
  </r>
  <r>
    <x v="40"/>
    <x v="39"/>
    <x v="39"/>
    <x v="0"/>
    <x v="0"/>
    <s v="Application/Service Security"/>
    <s v="Yes"/>
    <n v="1"/>
    <n v="0"/>
    <x v="2"/>
    <n v="25"/>
    <n v="0"/>
    <x v="10"/>
    <x v="1"/>
    <x v="1"/>
    <x v="1"/>
    <x v="1"/>
    <x v="2"/>
    <x v="0"/>
  </r>
  <r>
    <x v="41"/>
    <x v="40"/>
    <x v="40"/>
    <x v="0"/>
    <x v="0"/>
    <s v="Application/Service Security"/>
    <s v="Yes"/>
    <n v="1"/>
    <n v="0"/>
    <x v="2"/>
    <n v="25"/>
    <n v="0"/>
    <x v="4"/>
    <x v="1"/>
    <x v="18"/>
    <x v="8"/>
    <x v="11"/>
    <x v="18"/>
    <x v="11"/>
  </r>
  <r>
    <x v="42"/>
    <x v="41"/>
    <x v="41"/>
    <x v="0"/>
    <x v="0"/>
    <s v="Application/Service Security"/>
    <s v="Yes"/>
    <n v="1"/>
    <n v="0"/>
    <x v="2"/>
    <n v="25"/>
    <n v="0"/>
    <x v="12"/>
    <x v="1"/>
    <x v="19"/>
    <x v="8"/>
    <x v="12"/>
    <x v="19"/>
    <x v="12"/>
  </r>
  <r>
    <x v="43"/>
    <x v="42"/>
    <x v="30"/>
    <x v="0"/>
    <x v="1"/>
    <s v="Application/Service Security"/>
    <s v="Yes"/>
    <n v="1"/>
    <n v="0"/>
    <x v="2"/>
    <n v="15"/>
    <n v="0"/>
    <x v="4"/>
    <x v="1"/>
    <x v="13"/>
    <x v="12"/>
    <x v="7"/>
    <x v="2"/>
    <x v="0"/>
  </r>
  <r>
    <x v="44"/>
    <x v="43"/>
    <x v="42"/>
    <x v="0"/>
    <x v="1"/>
    <s v="Application/Service Security"/>
    <s v="Yes"/>
    <n v="1"/>
    <n v="0"/>
    <x v="2"/>
    <n v="15"/>
    <n v="0"/>
    <x v="5"/>
    <x v="1"/>
    <x v="1"/>
    <x v="1"/>
    <x v="1"/>
    <x v="2"/>
    <x v="13"/>
  </r>
  <r>
    <x v="45"/>
    <x v="44"/>
    <x v="43"/>
    <x v="0"/>
    <x v="0"/>
    <s v="Authentication, Authorization, and Accounting"/>
    <s v="Yes"/>
    <n v="1"/>
    <n v="0"/>
    <x v="2"/>
    <n v="25"/>
    <n v="0"/>
    <x v="13"/>
    <x v="1"/>
    <x v="20"/>
    <x v="13"/>
    <x v="13"/>
    <x v="20"/>
    <x v="14"/>
  </r>
  <r>
    <x v="46"/>
    <x v="45"/>
    <x v="44"/>
    <x v="0"/>
    <x v="0"/>
    <s v="Authentication, Authorization, and Accounting"/>
    <s v="Yes"/>
    <n v="1"/>
    <n v="0"/>
    <x v="2"/>
    <n v="25"/>
    <n v="0"/>
    <x v="13"/>
    <x v="1"/>
    <x v="20"/>
    <x v="13"/>
    <x v="14"/>
    <x v="21"/>
    <x v="14"/>
  </r>
  <r>
    <x v="47"/>
    <x v="46"/>
    <x v="45"/>
    <x v="0"/>
    <x v="0"/>
    <s v="Authentication, Authorization, and Accounting"/>
    <s v="Yes"/>
    <n v="1"/>
    <n v="0"/>
    <x v="2"/>
    <n v="25"/>
    <n v="0"/>
    <x v="13"/>
    <x v="1"/>
    <x v="20"/>
    <x v="13"/>
    <x v="1"/>
    <x v="2"/>
    <x v="14"/>
  </r>
  <r>
    <x v="48"/>
    <x v="47"/>
    <x v="46"/>
    <x v="0"/>
    <x v="1"/>
    <s v="Authentication, Authorization, and Accounting"/>
    <s v="Yes"/>
    <n v="1"/>
    <n v="0"/>
    <x v="2"/>
    <n v="20"/>
    <n v="0"/>
    <x v="13"/>
    <x v="1"/>
    <x v="20"/>
    <x v="13"/>
    <x v="15"/>
    <x v="20"/>
    <x v="15"/>
  </r>
  <r>
    <x v="49"/>
    <x v="48"/>
    <x v="47"/>
    <x v="0"/>
    <x v="0"/>
    <s v="Authentication, Authorization, and Accounting"/>
    <s v="Yes"/>
    <n v="1"/>
    <n v="0"/>
    <x v="2"/>
    <n v="40"/>
    <n v="0"/>
    <x v="13"/>
    <x v="1"/>
    <x v="21"/>
    <x v="13"/>
    <x v="16"/>
    <x v="22"/>
    <x v="14"/>
  </r>
  <r>
    <x v="50"/>
    <x v="49"/>
    <x v="48"/>
    <x v="0"/>
    <x v="0"/>
    <s v="Authentication, Authorization, and Accounting"/>
    <s v="No"/>
    <n v="1"/>
    <n v="0"/>
    <x v="2"/>
    <n v="40"/>
    <n v="0"/>
    <x v="13"/>
    <x v="1"/>
    <x v="9"/>
    <x v="1"/>
    <x v="1"/>
    <x v="2"/>
    <x v="15"/>
  </r>
  <r>
    <x v="51"/>
    <x v="50"/>
    <x v="49"/>
    <x v="0"/>
    <x v="0"/>
    <s v="Authentication, Authorization, and Accounting"/>
    <s v="No"/>
    <n v="1"/>
    <n v="0"/>
    <x v="2"/>
    <n v="25"/>
    <n v="0"/>
    <x v="13"/>
    <x v="1"/>
    <x v="9"/>
    <x v="13"/>
    <x v="1"/>
    <x v="2"/>
    <x v="14"/>
  </r>
  <r>
    <x v="52"/>
    <x v="51"/>
    <x v="50"/>
    <x v="0"/>
    <x v="0"/>
    <s v="Authentication, Authorization, and Accounting"/>
    <s v="Yes"/>
    <n v="1"/>
    <n v="0"/>
    <x v="2"/>
    <n v="40"/>
    <n v="0"/>
    <x v="13"/>
    <x v="1"/>
    <x v="9"/>
    <x v="13"/>
    <x v="17"/>
    <x v="21"/>
    <x v="14"/>
  </r>
  <r>
    <x v="53"/>
    <x v="52"/>
    <x v="51"/>
    <x v="0"/>
    <x v="1"/>
    <s v="Authentication, Authorization, and Accounting"/>
    <s v="Yes"/>
    <n v="1"/>
    <n v="0"/>
    <x v="2"/>
    <n v="20"/>
    <n v="0"/>
    <x v="13"/>
    <x v="1"/>
    <x v="9"/>
    <x v="12"/>
    <x v="18"/>
    <x v="23"/>
    <x v="14"/>
  </r>
  <r>
    <x v="54"/>
    <x v="53"/>
    <x v="52"/>
    <x v="0"/>
    <x v="1"/>
    <s v="Authentication, Authorization, and Accounting"/>
    <s v="Yes"/>
    <n v="1"/>
    <n v="0"/>
    <x v="2"/>
    <n v="15"/>
    <n v="0"/>
    <x v="13"/>
    <x v="1"/>
    <x v="22"/>
    <x v="14"/>
    <x v="1"/>
    <x v="2"/>
    <x v="0"/>
  </r>
  <r>
    <x v="55"/>
    <x v="54"/>
    <x v="53"/>
    <x v="0"/>
    <x v="0"/>
    <s v="Authentication, Authorization, and Accounting"/>
    <s v="No"/>
    <n v="0"/>
    <n v="0"/>
    <x v="2"/>
    <s v=""/>
    <s v=""/>
    <x v="13"/>
    <x v="1"/>
    <x v="9"/>
    <x v="14"/>
    <x v="1"/>
    <x v="2"/>
    <x v="14"/>
  </r>
  <r>
    <x v="56"/>
    <x v="55"/>
    <x v="54"/>
    <x v="0"/>
    <x v="1"/>
    <s v="Authentication, Authorization, and Accounting"/>
    <s v="Yes"/>
    <n v="1"/>
    <n v="0"/>
    <x v="2"/>
    <n v="20"/>
    <n v="0"/>
    <x v="13"/>
    <x v="1"/>
    <x v="22"/>
    <x v="14"/>
    <x v="1"/>
    <x v="2"/>
    <x v="0"/>
  </r>
  <r>
    <x v="57"/>
    <x v="56"/>
    <x v="55"/>
    <x v="0"/>
    <x v="0"/>
    <s v="Authentication, Authorization, and Accounting"/>
    <s v="No"/>
    <n v="0"/>
    <n v="0"/>
    <x v="2"/>
    <s v=""/>
    <s v=""/>
    <x v="13"/>
    <x v="1"/>
    <x v="1"/>
    <x v="14"/>
    <x v="1"/>
    <x v="2"/>
    <x v="0"/>
  </r>
  <r>
    <x v="58"/>
    <x v="57"/>
    <x v="56"/>
    <x v="0"/>
    <x v="0"/>
    <s v="Authentication, Authorization, and Accounting"/>
    <s v="No"/>
    <n v="0"/>
    <n v="0"/>
    <x v="2"/>
    <s v=""/>
    <s v=""/>
    <x v="13"/>
    <x v="1"/>
    <x v="1"/>
    <x v="14"/>
    <x v="19"/>
    <x v="2"/>
    <x v="14"/>
  </r>
  <r>
    <x v="59"/>
    <x v="58"/>
    <x v="57"/>
    <x v="0"/>
    <x v="0"/>
    <s v="Authentication, Authorization, and Accounting"/>
    <s v="Yes"/>
    <n v="1"/>
    <n v="0"/>
    <x v="2"/>
    <n v="25"/>
    <n v="0"/>
    <x v="14"/>
    <x v="1"/>
    <x v="23"/>
    <x v="15"/>
    <x v="20"/>
    <x v="24"/>
    <x v="16"/>
  </r>
  <r>
    <x v="60"/>
    <x v="59"/>
    <x v="58"/>
    <x v="0"/>
    <x v="0"/>
    <s v="Authentication, Authorization, and Accounting"/>
    <s v="No"/>
    <n v="1"/>
    <n v="0"/>
    <x v="2"/>
    <n v="25"/>
    <n v="0"/>
    <x v="14"/>
    <x v="1"/>
    <x v="23"/>
    <x v="15"/>
    <x v="21"/>
    <x v="25"/>
    <x v="17"/>
  </r>
  <r>
    <x v="61"/>
    <x v="60"/>
    <x v="59"/>
    <x v="0"/>
    <x v="1"/>
    <s v="Authentication, Authorization, and Accounting"/>
    <s v="Yes"/>
    <n v="1"/>
    <n v="0"/>
    <x v="2"/>
    <n v="20"/>
    <n v="0"/>
    <x v="14"/>
    <x v="1"/>
    <x v="23"/>
    <x v="15"/>
    <x v="22"/>
    <x v="26"/>
    <x v="18"/>
  </r>
  <r>
    <x v="62"/>
    <x v="61"/>
    <x v="60"/>
    <x v="0"/>
    <x v="0"/>
    <s v="Business Continuity Plan"/>
    <s v="Yes"/>
    <n v="1"/>
    <n v="0"/>
    <x v="2"/>
    <n v="25"/>
    <n v="0"/>
    <x v="2"/>
    <x v="1"/>
    <x v="24"/>
    <x v="3"/>
    <x v="23"/>
    <x v="27"/>
    <x v="0"/>
  </r>
  <r>
    <x v="63"/>
    <x v="62"/>
    <x v="61"/>
    <x v="0"/>
    <x v="1"/>
    <s v="Business Continuity Plan"/>
    <s v="Yes"/>
    <n v="1"/>
    <n v="0"/>
    <x v="2"/>
    <n v="20"/>
    <n v="0"/>
    <x v="2"/>
    <x v="1"/>
    <x v="1"/>
    <x v="3"/>
    <x v="23"/>
    <x v="28"/>
    <x v="0"/>
  </r>
  <r>
    <x v="64"/>
    <x v="63"/>
    <x v="62"/>
    <x v="0"/>
    <x v="1"/>
    <s v="Business Continuity Plan"/>
    <s v="Yes"/>
    <n v="1"/>
    <n v="0"/>
    <x v="2"/>
    <n v="20"/>
    <n v="0"/>
    <x v="2"/>
    <x v="1"/>
    <x v="24"/>
    <x v="3"/>
    <x v="23"/>
    <x v="27"/>
    <x v="0"/>
  </r>
  <r>
    <x v="65"/>
    <x v="64"/>
    <x v="63"/>
    <x v="0"/>
    <x v="1"/>
    <s v="Business Continuity Plan"/>
    <s v="Yes"/>
    <n v="1"/>
    <n v="0"/>
    <x v="2"/>
    <n v="20"/>
    <n v="0"/>
    <x v="2"/>
    <x v="1"/>
    <x v="25"/>
    <x v="3"/>
    <x v="23"/>
    <x v="27"/>
    <x v="0"/>
  </r>
  <r>
    <x v="66"/>
    <x v="65"/>
    <x v="64"/>
    <x v="0"/>
    <x v="1"/>
    <s v="Business Continuity Plan"/>
    <s v="Yes"/>
    <n v="1"/>
    <n v="0"/>
    <x v="2"/>
    <n v="20"/>
    <n v="0"/>
    <x v="2"/>
    <x v="1"/>
    <x v="2"/>
    <x v="3"/>
    <x v="23"/>
    <x v="27"/>
    <x v="0"/>
  </r>
  <r>
    <x v="67"/>
    <x v="66"/>
    <x v="65"/>
    <x v="0"/>
    <x v="0"/>
    <s v="Business Continuity Plan"/>
    <s v="Yes"/>
    <n v="1"/>
    <n v="0"/>
    <x v="2"/>
    <n v="25"/>
    <n v="0"/>
    <x v="2"/>
    <x v="1"/>
    <x v="2"/>
    <x v="3"/>
    <x v="23"/>
    <x v="27"/>
    <x v="0"/>
  </r>
  <r>
    <x v="68"/>
    <x v="67"/>
    <x v="66"/>
    <x v="0"/>
    <x v="0"/>
    <s v="Business Continuity Plan"/>
    <s v="Yes"/>
    <n v="1"/>
    <n v="0"/>
    <x v="2"/>
    <n v="25"/>
    <n v="0"/>
    <x v="2"/>
    <x v="1"/>
    <x v="26"/>
    <x v="3"/>
    <x v="23"/>
    <x v="27"/>
    <x v="0"/>
  </r>
  <r>
    <x v="69"/>
    <x v="68"/>
    <x v="67"/>
    <x v="0"/>
    <x v="1"/>
    <s v="Business Continuity Plan"/>
    <s v="Yes"/>
    <n v="1"/>
    <n v="0"/>
    <x v="2"/>
    <n v="20"/>
    <n v="0"/>
    <x v="2"/>
    <x v="1"/>
    <x v="27"/>
    <x v="3"/>
    <x v="24"/>
    <x v="29"/>
    <x v="11"/>
  </r>
  <r>
    <x v="70"/>
    <x v="69"/>
    <x v="68"/>
    <x v="0"/>
    <x v="1"/>
    <s v="Business Continuity Plan"/>
    <s v="Yes"/>
    <n v="1"/>
    <n v="0"/>
    <x v="2"/>
    <n v="20"/>
    <n v="0"/>
    <x v="2"/>
    <x v="1"/>
    <x v="28"/>
    <x v="3"/>
    <x v="1"/>
    <x v="28"/>
    <x v="11"/>
  </r>
  <r>
    <x v="71"/>
    <x v="70"/>
    <x v="69"/>
    <x v="0"/>
    <x v="1"/>
    <s v="Business Continuity Plan"/>
    <s v="Yes"/>
    <n v="1"/>
    <n v="0"/>
    <x v="2"/>
    <n v="20"/>
    <n v="0"/>
    <x v="2"/>
    <x v="1"/>
    <x v="29"/>
    <x v="3"/>
    <x v="1"/>
    <x v="28"/>
    <x v="2"/>
  </r>
  <r>
    <x v="72"/>
    <x v="71"/>
    <x v="70"/>
    <x v="0"/>
    <x v="1"/>
    <s v="Business Continuity Plan"/>
    <s v="Yes"/>
    <n v="0"/>
    <n v="0"/>
    <x v="2"/>
    <n v="20"/>
    <s v=""/>
    <x v="2"/>
    <x v="1"/>
    <x v="26"/>
    <x v="3"/>
    <x v="1"/>
    <x v="28"/>
    <x v="2"/>
  </r>
  <r>
    <x v="73"/>
    <x v="72"/>
    <x v="71"/>
    <x v="0"/>
    <x v="1"/>
    <s v="Business Continuity Plan"/>
    <s v="Yes"/>
    <n v="1"/>
    <n v="0"/>
    <x v="2"/>
    <n v="15"/>
    <n v="0"/>
    <x v="2"/>
    <x v="1"/>
    <x v="1"/>
    <x v="3"/>
    <x v="1"/>
    <x v="28"/>
    <x v="2"/>
  </r>
  <r>
    <x v="74"/>
    <x v="73"/>
    <x v="72"/>
    <x v="0"/>
    <x v="0"/>
    <s v="Change Management"/>
    <s v="Yes"/>
    <n v="1"/>
    <n v="0"/>
    <x v="2"/>
    <n v="25"/>
    <n v="0"/>
    <x v="2"/>
    <x v="1"/>
    <x v="30"/>
    <x v="16"/>
    <x v="25"/>
    <x v="30"/>
    <x v="19"/>
  </r>
  <r>
    <x v="75"/>
    <x v="74"/>
    <x v="73"/>
    <x v="0"/>
    <x v="1"/>
    <s v="Change Management"/>
    <s v="Yes"/>
    <n v="1"/>
    <n v="0"/>
    <x v="2"/>
    <n v="20"/>
    <n v="0"/>
    <x v="2"/>
    <x v="1"/>
    <x v="30"/>
    <x v="17"/>
    <x v="26"/>
    <x v="30"/>
    <x v="19"/>
  </r>
  <r>
    <x v="76"/>
    <x v="75"/>
    <x v="74"/>
    <x v="0"/>
    <x v="1"/>
    <s v="Change Management"/>
    <s v="Yes"/>
    <n v="1"/>
    <n v="0"/>
    <x v="2"/>
    <n v="20"/>
    <n v="0"/>
    <x v="2"/>
    <x v="1"/>
    <x v="30"/>
    <x v="1"/>
    <x v="1"/>
    <x v="30"/>
    <x v="20"/>
  </r>
  <r>
    <x v="77"/>
    <x v="76"/>
    <x v="75"/>
    <x v="0"/>
    <x v="1"/>
    <s v="Change Management"/>
    <s v="Yes"/>
    <n v="1"/>
    <n v="0"/>
    <x v="2"/>
    <n v="20"/>
    <n v="0"/>
    <x v="2"/>
    <x v="1"/>
    <x v="1"/>
    <x v="1"/>
    <x v="1"/>
    <x v="30"/>
    <x v="2"/>
  </r>
  <r>
    <x v="78"/>
    <x v="77"/>
    <x v="76"/>
    <x v="0"/>
    <x v="0"/>
    <s v="Change Management"/>
    <s v="Yes"/>
    <n v="1"/>
    <n v="0"/>
    <x v="2"/>
    <n v="25"/>
    <n v="0"/>
    <x v="10"/>
    <x v="1"/>
    <x v="1"/>
    <x v="1"/>
    <x v="1"/>
    <x v="30"/>
    <x v="21"/>
  </r>
  <r>
    <x v="79"/>
    <x v="78"/>
    <x v="77"/>
    <x v="0"/>
    <x v="1"/>
    <s v="Change Management"/>
    <s v="Yes"/>
    <n v="1"/>
    <n v="0"/>
    <x v="2"/>
    <n v="10"/>
    <n v="0"/>
    <x v="10"/>
    <x v="1"/>
    <x v="1"/>
    <x v="1"/>
    <x v="1"/>
    <x v="30"/>
    <x v="0"/>
  </r>
  <r>
    <x v="80"/>
    <x v="79"/>
    <x v="78"/>
    <x v="0"/>
    <x v="1"/>
    <s v="Change Management"/>
    <s v="Yes"/>
    <n v="1"/>
    <n v="0"/>
    <x v="2"/>
    <n v="15"/>
    <n v="0"/>
    <x v="2"/>
    <x v="1"/>
    <x v="1"/>
    <x v="1"/>
    <x v="1"/>
    <x v="30"/>
    <x v="0"/>
  </r>
  <r>
    <x v="81"/>
    <x v="80"/>
    <x v="79"/>
    <x v="0"/>
    <x v="0"/>
    <s v="Change Management"/>
    <s v="Yes"/>
    <n v="1"/>
    <n v="0"/>
    <x v="2"/>
    <n v="25"/>
    <n v="0"/>
    <x v="10"/>
    <x v="1"/>
    <x v="16"/>
    <x v="18"/>
    <x v="27"/>
    <x v="30"/>
    <x v="2"/>
  </r>
  <r>
    <x v="82"/>
    <x v="81"/>
    <x v="80"/>
    <x v="0"/>
    <x v="1"/>
    <s v="Change Management"/>
    <s v="Yes"/>
    <n v="1"/>
    <n v="0"/>
    <x v="2"/>
    <n v="15"/>
    <n v="0"/>
    <x v="2"/>
    <x v="1"/>
    <x v="1"/>
    <x v="1"/>
    <x v="28"/>
    <x v="30"/>
    <x v="0"/>
  </r>
  <r>
    <x v="83"/>
    <x v="82"/>
    <x v="81"/>
    <x v="0"/>
    <x v="1"/>
    <s v="Change Management"/>
    <s v="Yes"/>
    <n v="1"/>
    <n v="0"/>
    <x v="2"/>
    <n v="15"/>
    <n v="0"/>
    <x v="10"/>
    <x v="1"/>
    <x v="1"/>
    <x v="1"/>
    <x v="1"/>
    <x v="30"/>
    <x v="0"/>
  </r>
  <r>
    <x v="84"/>
    <x v="83"/>
    <x v="82"/>
    <x v="0"/>
    <x v="1"/>
    <s v="Change Management"/>
    <s v="Yes"/>
    <n v="1"/>
    <n v="0"/>
    <x v="2"/>
    <n v="15"/>
    <n v="0"/>
    <x v="5"/>
    <x v="1"/>
    <x v="1"/>
    <x v="1"/>
    <x v="1"/>
    <x v="30"/>
    <x v="0"/>
  </r>
  <r>
    <x v="85"/>
    <x v="84"/>
    <x v="83"/>
    <x v="0"/>
    <x v="1"/>
    <s v="Change Management"/>
    <s v="Yes"/>
    <n v="1"/>
    <n v="0"/>
    <x v="2"/>
    <n v="20"/>
    <n v="0"/>
    <x v="10"/>
    <x v="1"/>
    <x v="31"/>
    <x v="1"/>
    <x v="1"/>
    <x v="30"/>
    <x v="22"/>
  </r>
  <r>
    <x v="86"/>
    <x v="85"/>
    <x v="84"/>
    <x v="0"/>
    <x v="1"/>
    <s v="Change Management"/>
    <s v="Yes"/>
    <n v="1"/>
    <n v="0"/>
    <x v="2"/>
    <n v="20"/>
    <n v="0"/>
    <x v="0"/>
    <x v="4"/>
    <x v="31"/>
    <x v="1"/>
    <x v="1"/>
    <x v="30"/>
    <x v="23"/>
  </r>
  <r>
    <x v="87"/>
    <x v="86"/>
    <x v="85"/>
    <x v="0"/>
    <x v="1"/>
    <s v="Change Management"/>
    <s v="Yes"/>
    <n v="1"/>
    <n v="0"/>
    <x v="2"/>
    <n v="15"/>
    <n v="0"/>
    <x v="2"/>
    <x v="1"/>
    <x v="1"/>
    <x v="1"/>
    <x v="1"/>
    <x v="30"/>
    <x v="24"/>
  </r>
  <r>
    <x v="88"/>
    <x v="87"/>
    <x v="86"/>
    <x v="0"/>
    <x v="1"/>
    <s v="Change Management"/>
    <s v="Yes"/>
    <n v="1"/>
    <n v="0"/>
    <x v="2"/>
    <n v="15"/>
    <n v="0"/>
    <x v="2"/>
    <x v="1"/>
    <x v="30"/>
    <x v="16"/>
    <x v="1"/>
    <x v="30"/>
    <x v="25"/>
  </r>
  <r>
    <x v="89"/>
    <x v="88"/>
    <x v="87"/>
    <x v="0"/>
    <x v="0"/>
    <s v="Data"/>
    <s v="Yes"/>
    <n v="1"/>
    <n v="0"/>
    <x v="2"/>
    <n v="25"/>
    <n v="0"/>
    <x v="9"/>
    <x v="1"/>
    <x v="1"/>
    <x v="19"/>
    <x v="29"/>
    <x v="31"/>
    <x v="1"/>
  </r>
  <r>
    <x v="90"/>
    <x v="89"/>
    <x v="88"/>
    <x v="0"/>
    <x v="1"/>
    <s v="Data"/>
    <s v="Yes"/>
    <n v="1"/>
    <n v="0"/>
    <x v="2"/>
    <n v="15"/>
    <n v="0"/>
    <x v="9"/>
    <x v="1"/>
    <x v="1"/>
    <x v="19"/>
    <x v="30"/>
    <x v="32"/>
    <x v="26"/>
  </r>
  <r>
    <x v="91"/>
    <x v="90"/>
    <x v="89"/>
    <x v="0"/>
    <x v="0"/>
    <s v="Data"/>
    <s v="Yes"/>
    <n v="1"/>
    <n v="0"/>
    <x v="2"/>
    <n v="25"/>
    <n v="0"/>
    <x v="0"/>
    <x v="1"/>
    <x v="32"/>
    <x v="20"/>
    <x v="1"/>
    <x v="2"/>
    <x v="27"/>
  </r>
  <r>
    <x v="92"/>
    <x v="91"/>
    <x v="90"/>
    <x v="0"/>
    <x v="0"/>
    <s v="Data"/>
    <s v="Yes"/>
    <n v="1"/>
    <n v="0"/>
    <x v="2"/>
    <n v="40"/>
    <n v="0"/>
    <x v="0"/>
    <x v="1"/>
    <x v="33"/>
    <x v="21"/>
    <x v="31"/>
    <x v="33"/>
    <x v="1"/>
  </r>
  <r>
    <x v="93"/>
    <x v="92"/>
    <x v="91"/>
    <x v="0"/>
    <x v="0"/>
    <s v="Data"/>
    <s v="No"/>
    <n v="1"/>
    <n v="0"/>
    <x v="2"/>
    <n v="25"/>
    <n v="0"/>
    <x v="0"/>
    <x v="1"/>
    <x v="33"/>
    <x v="1"/>
    <x v="32"/>
    <x v="2"/>
    <x v="2"/>
  </r>
  <r>
    <x v="94"/>
    <x v="93"/>
    <x v="92"/>
    <x v="0"/>
    <x v="0"/>
    <s v="Data"/>
    <s v="Yes"/>
    <n v="1"/>
    <n v="0"/>
    <x v="2"/>
    <n v="25"/>
    <n v="0"/>
    <x v="0"/>
    <x v="1"/>
    <x v="34"/>
    <x v="20"/>
    <x v="1"/>
    <x v="34"/>
    <x v="27"/>
  </r>
  <r>
    <x v="95"/>
    <x v="94"/>
    <x v="93"/>
    <x v="0"/>
    <x v="1"/>
    <s v="Data"/>
    <m/>
    <n v="1"/>
    <n v="0"/>
    <x v="2"/>
    <n v="20"/>
    <n v="0"/>
    <x v="15"/>
    <x v="1"/>
    <x v="1"/>
    <x v="1"/>
    <x v="33"/>
    <x v="12"/>
    <x v="26"/>
  </r>
  <r>
    <x v="96"/>
    <x v="95"/>
    <x v="94"/>
    <x v="0"/>
    <x v="0"/>
    <s v="Data"/>
    <s v="Yes"/>
    <n v="1"/>
    <n v="0"/>
    <x v="2"/>
    <n v="25"/>
    <n v="0"/>
    <x v="0"/>
    <x v="1"/>
    <x v="35"/>
    <x v="1"/>
    <x v="33"/>
    <x v="12"/>
    <x v="1"/>
  </r>
  <r>
    <x v="97"/>
    <x v="96"/>
    <x v="95"/>
    <x v="0"/>
    <x v="1"/>
    <s v="Data"/>
    <s v="Yes"/>
    <n v="1"/>
    <n v="0"/>
    <x v="2"/>
    <n v="20"/>
    <n v="0"/>
    <x v="0"/>
    <x v="1"/>
    <x v="35"/>
    <x v="1"/>
    <x v="1"/>
    <x v="2"/>
    <x v="1"/>
  </r>
  <r>
    <x v="98"/>
    <x v="97"/>
    <x v="96"/>
    <x v="0"/>
    <x v="1"/>
    <s v="Data"/>
    <s v="Yes"/>
    <n v="1"/>
    <n v="0"/>
    <x v="2"/>
    <n v="15"/>
    <n v="0"/>
    <x v="5"/>
    <x v="1"/>
    <x v="36"/>
    <x v="1"/>
    <x v="1"/>
    <x v="2"/>
    <x v="1"/>
  </r>
  <r>
    <x v="99"/>
    <x v="98"/>
    <x v="97"/>
    <x v="0"/>
    <x v="0"/>
    <s v="Data"/>
    <s v="Yes"/>
    <n v="1"/>
    <n v="0"/>
    <x v="2"/>
    <n v="25"/>
    <n v="0"/>
    <x v="0"/>
    <x v="1"/>
    <x v="37"/>
    <x v="1"/>
    <x v="33"/>
    <x v="2"/>
    <x v="1"/>
  </r>
  <r>
    <x v="100"/>
    <x v="99"/>
    <x v="98"/>
    <x v="0"/>
    <x v="1"/>
    <s v="Data"/>
    <s v="Yes"/>
    <n v="0"/>
    <n v="0"/>
    <x v="2"/>
    <n v="0"/>
    <s v=""/>
    <x v="0"/>
    <x v="1"/>
    <x v="37"/>
    <x v="1"/>
    <x v="5"/>
    <x v="2"/>
    <x v="1"/>
  </r>
  <r>
    <x v="101"/>
    <x v="100"/>
    <x v="99"/>
    <x v="0"/>
    <x v="1"/>
    <s v="Data"/>
    <s v="Yes"/>
    <n v="1"/>
    <n v="0"/>
    <x v="2"/>
    <n v="15"/>
    <n v="0"/>
    <x v="16"/>
    <x v="1"/>
    <x v="37"/>
    <x v="1"/>
    <x v="33"/>
    <x v="2"/>
    <x v="1"/>
  </r>
  <r>
    <x v="102"/>
    <x v="101"/>
    <x v="100"/>
    <x v="0"/>
    <x v="1"/>
    <s v="Data"/>
    <m/>
    <n v="1"/>
    <n v="0"/>
    <x v="2"/>
    <n v="20"/>
    <n v="0"/>
    <x v="2"/>
    <x v="1"/>
    <x v="36"/>
    <x v="22"/>
    <x v="34"/>
    <x v="35"/>
    <x v="28"/>
  </r>
  <r>
    <x v="103"/>
    <x v="102"/>
    <x v="101"/>
    <x v="0"/>
    <x v="1"/>
    <s v="Data"/>
    <s v="Yes"/>
    <n v="1"/>
    <n v="0"/>
    <x v="2"/>
    <n v="20"/>
    <n v="0"/>
    <x v="2"/>
    <x v="1"/>
    <x v="36"/>
    <x v="22"/>
    <x v="34"/>
    <x v="35"/>
    <x v="1"/>
  </r>
  <r>
    <x v="104"/>
    <x v="103"/>
    <x v="102"/>
    <x v="0"/>
    <x v="1"/>
    <s v="Data"/>
    <m/>
    <n v="1"/>
    <n v="0"/>
    <x v="2"/>
    <n v="20"/>
    <n v="0"/>
    <x v="2"/>
    <x v="1"/>
    <x v="36"/>
    <x v="22"/>
    <x v="34"/>
    <x v="35"/>
    <x v="0"/>
  </r>
  <r>
    <x v="105"/>
    <x v="104"/>
    <x v="103"/>
    <x v="0"/>
    <x v="0"/>
    <s v="Data"/>
    <s v="Yes"/>
    <n v="1"/>
    <n v="0"/>
    <x v="2"/>
    <n v="25"/>
    <n v="0"/>
    <x v="2"/>
    <x v="1"/>
    <x v="36"/>
    <x v="23"/>
    <x v="34"/>
    <x v="35"/>
    <x v="0"/>
  </r>
  <r>
    <x v="106"/>
    <x v="105"/>
    <x v="104"/>
    <x v="0"/>
    <x v="1"/>
    <s v="Data"/>
    <s v="Yes"/>
    <n v="1"/>
    <n v="0"/>
    <x v="2"/>
    <n v="15"/>
    <n v="0"/>
    <x v="2"/>
    <x v="1"/>
    <x v="38"/>
    <x v="1"/>
    <x v="35"/>
    <x v="36"/>
    <x v="0"/>
  </r>
  <r>
    <x v="107"/>
    <x v="106"/>
    <x v="105"/>
    <x v="0"/>
    <x v="1"/>
    <s v="Data"/>
    <s v="Yes"/>
    <n v="1"/>
    <n v="0"/>
    <x v="2"/>
    <n v="10"/>
    <n v="0"/>
    <x v="2"/>
    <x v="1"/>
    <x v="36"/>
    <x v="22"/>
    <x v="36"/>
    <x v="35"/>
    <x v="28"/>
  </r>
  <r>
    <x v="108"/>
    <x v="107"/>
    <x v="106"/>
    <x v="0"/>
    <x v="1"/>
    <s v="Data"/>
    <s v="Yes"/>
    <n v="1"/>
    <n v="0"/>
    <x v="2"/>
    <n v="20"/>
    <n v="0"/>
    <x v="2"/>
    <x v="1"/>
    <x v="36"/>
    <x v="22"/>
    <x v="37"/>
    <x v="37"/>
    <x v="28"/>
  </r>
  <r>
    <x v="109"/>
    <x v="108"/>
    <x v="107"/>
    <x v="0"/>
    <x v="1"/>
    <s v="Data"/>
    <s v="No"/>
    <n v="1"/>
    <n v="0"/>
    <x v="2"/>
    <n v="20"/>
    <n v="0"/>
    <x v="0"/>
    <x v="1"/>
    <x v="36"/>
    <x v="1"/>
    <x v="34"/>
    <x v="37"/>
    <x v="1"/>
  </r>
  <r>
    <x v="110"/>
    <x v="109"/>
    <x v="108"/>
    <x v="0"/>
    <x v="0"/>
    <s v="Data"/>
    <s v="Yes"/>
    <n v="1"/>
    <n v="0"/>
    <x v="2"/>
    <n v="25"/>
    <n v="0"/>
    <x v="0"/>
    <x v="1"/>
    <x v="39"/>
    <x v="24"/>
    <x v="38"/>
    <x v="38"/>
    <x v="28"/>
  </r>
  <r>
    <x v="111"/>
    <x v="110"/>
    <x v="109"/>
    <x v="0"/>
    <x v="1"/>
    <s v="Data"/>
    <s v="Yes"/>
    <n v="1"/>
    <n v="0"/>
    <x v="2"/>
    <n v="15"/>
    <n v="0"/>
    <x v="0"/>
    <x v="1"/>
    <x v="40"/>
    <x v="24"/>
    <x v="39"/>
    <x v="39"/>
    <x v="0"/>
  </r>
  <r>
    <x v="112"/>
    <x v="111"/>
    <x v="110"/>
    <x v="0"/>
    <x v="1"/>
    <s v="Data"/>
    <s v="Yes"/>
    <n v="1"/>
    <n v="0"/>
    <x v="2"/>
    <n v="20"/>
    <n v="0"/>
    <x v="0"/>
    <x v="1"/>
    <x v="40"/>
    <x v="25"/>
    <x v="39"/>
    <x v="40"/>
    <x v="0"/>
  </r>
  <r>
    <x v="113"/>
    <x v="112"/>
    <x v="111"/>
    <x v="0"/>
    <x v="1"/>
    <s v="Data"/>
    <s v="Yes"/>
    <n v="1"/>
    <n v="0"/>
    <x v="2"/>
    <n v="20"/>
    <n v="0"/>
    <x v="0"/>
    <x v="1"/>
    <x v="40"/>
    <x v="24"/>
    <x v="40"/>
    <x v="41"/>
    <x v="26"/>
  </r>
  <r>
    <x v="114"/>
    <x v="113"/>
    <x v="112"/>
    <x v="0"/>
    <x v="1"/>
    <s v="Data"/>
    <s v="Yes"/>
    <n v="1"/>
    <n v="0"/>
    <x v="2"/>
    <n v="20"/>
    <n v="0"/>
    <x v="0"/>
    <x v="1"/>
    <x v="0"/>
    <x v="0"/>
    <x v="1"/>
    <x v="2"/>
    <x v="0"/>
  </r>
  <r>
    <x v="115"/>
    <x v="114"/>
    <x v="113"/>
    <x v="0"/>
    <x v="0"/>
    <s v="Data"/>
    <s v="No"/>
    <n v="1"/>
    <n v="0"/>
    <x v="2"/>
    <n v="25"/>
    <n v="0"/>
    <x v="17"/>
    <x v="1"/>
    <x v="41"/>
    <x v="12"/>
    <x v="1"/>
    <x v="2"/>
    <x v="0"/>
  </r>
  <r>
    <x v="116"/>
    <x v="115"/>
    <x v="114"/>
    <x v="0"/>
    <x v="0"/>
    <s v="Database"/>
    <s v="Yes"/>
    <n v="1"/>
    <n v="0"/>
    <x v="2"/>
    <n v="25"/>
    <n v="0"/>
    <x v="0"/>
    <x v="1"/>
    <x v="32"/>
    <x v="21"/>
    <x v="1"/>
    <x v="2"/>
    <x v="0"/>
  </r>
  <r>
    <x v="117"/>
    <x v="116"/>
    <x v="115"/>
    <x v="0"/>
    <x v="0"/>
    <s v="Database"/>
    <s v="Yes"/>
    <n v="1"/>
    <n v="0"/>
    <x v="2"/>
    <n v="25"/>
    <n v="0"/>
    <x v="0"/>
    <x v="1"/>
    <x v="32"/>
    <x v="26"/>
    <x v="1"/>
    <x v="2"/>
    <x v="0"/>
  </r>
  <r>
    <x v="118"/>
    <x v="117"/>
    <x v="116"/>
    <x v="0"/>
    <x v="1"/>
    <s v="Datacenter"/>
    <s v="Yes"/>
    <n v="1"/>
    <n v="0"/>
    <x v="2"/>
    <n v="15"/>
    <n v="0"/>
    <x v="4"/>
    <x v="1"/>
    <x v="42"/>
    <x v="19"/>
    <x v="1"/>
    <x v="2"/>
    <x v="26"/>
  </r>
  <r>
    <x v="119"/>
    <x v="118"/>
    <x v="117"/>
    <x v="0"/>
    <x v="1"/>
    <s v="Datacenter"/>
    <s v="Yes"/>
    <n v="1"/>
    <n v="0"/>
    <x v="2"/>
    <n v="15"/>
    <n v="0"/>
    <x v="0"/>
    <x v="1"/>
    <x v="42"/>
    <x v="1"/>
    <x v="1"/>
    <x v="2"/>
    <x v="0"/>
  </r>
  <r>
    <x v="120"/>
    <x v="119"/>
    <x v="118"/>
    <x v="0"/>
    <x v="1"/>
    <s v="Datacenter"/>
    <s v="Yes"/>
    <n v="1"/>
    <n v="0"/>
    <x v="2"/>
    <n v="15"/>
    <n v="0"/>
    <x v="18"/>
    <x v="1"/>
    <x v="29"/>
    <x v="1"/>
    <x v="1"/>
    <x v="2"/>
    <x v="0"/>
  </r>
  <r>
    <x v="121"/>
    <x v="120"/>
    <x v="119"/>
    <x v="0"/>
    <x v="0"/>
    <s v="Datacenter"/>
    <s v="No"/>
    <n v="1"/>
    <n v="0"/>
    <x v="2"/>
    <n v="25"/>
    <n v="0"/>
    <x v="19"/>
    <x v="1"/>
    <x v="1"/>
    <x v="1"/>
    <x v="1"/>
    <x v="11"/>
    <x v="1"/>
  </r>
  <r>
    <x v="122"/>
    <x v="24"/>
    <x v="24"/>
    <x v="2"/>
    <x v="0"/>
    <s v="Datacenter"/>
    <s v="Yes"/>
    <n v="0"/>
    <e v="#N/A"/>
    <x v="3"/>
    <s v=""/>
    <s v=""/>
    <x v="6"/>
    <x v="3"/>
    <x v="10"/>
    <x v="5"/>
    <x v="8"/>
    <x v="13"/>
    <x v="7"/>
  </r>
  <r>
    <x v="123"/>
    <x v="24"/>
    <x v="24"/>
    <x v="2"/>
    <x v="0"/>
    <s v="Datacenter"/>
    <s v="Yes"/>
    <n v="0"/>
    <e v="#N/A"/>
    <x v="3"/>
    <s v=""/>
    <s v=""/>
    <x v="6"/>
    <x v="3"/>
    <x v="10"/>
    <x v="5"/>
    <x v="8"/>
    <x v="13"/>
    <x v="7"/>
  </r>
  <r>
    <x v="124"/>
    <x v="121"/>
    <x v="120"/>
    <x v="0"/>
    <x v="1"/>
    <s v="Datacenter"/>
    <s v="Yes"/>
    <n v="1"/>
    <n v="0"/>
    <x v="2"/>
    <n v="20"/>
    <n v="0"/>
    <x v="20"/>
    <x v="1"/>
    <x v="1"/>
    <x v="27"/>
    <x v="41"/>
    <x v="2"/>
    <x v="0"/>
  </r>
  <r>
    <x v="125"/>
    <x v="122"/>
    <x v="121"/>
    <x v="0"/>
    <x v="1"/>
    <s v="Datacenter"/>
    <s v="No"/>
    <n v="1"/>
    <n v="0"/>
    <x v="2"/>
    <n v="20"/>
    <n v="0"/>
    <x v="9"/>
    <x v="1"/>
    <x v="0"/>
    <x v="1"/>
    <x v="1"/>
    <x v="2"/>
    <x v="1"/>
  </r>
  <r>
    <x v="126"/>
    <x v="123"/>
    <x v="122"/>
    <x v="0"/>
    <x v="0"/>
    <s v="Datacenter"/>
    <s v="No"/>
    <n v="1"/>
    <n v="0"/>
    <x v="2"/>
    <n v="25"/>
    <n v="0"/>
    <x v="9"/>
    <x v="1"/>
    <x v="0"/>
    <x v="1"/>
    <x v="1"/>
    <x v="2"/>
    <x v="29"/>
  </r>
  <r>
    <x v="127"/>
    <x v="24"/>
    <x v="24"/>
    <x v="2"/>
    <x v="0"/>
    <s v="Datacenter"/>
    <s v="No"/>
    <n v="0"/>
    <e v="#N/A"/>
    <x v="3"/>
    <s v=""/>
    <s v=""/>
    <x v="6"/>
    <x v="3"/>
    <x v="10"/>
    <x v="5"/>
    <x v="8"/>
    <x v="13"/>
    <x v="7"/>
  </r>
  <r>
    <x v="128"/>
    <x v="124"/>
    <x v="123"/>
    <x v="0"/>
    <x v="1"/>
    <s v="Datacenter"/>
    <s v="Yes"/>
    <n v="1"/>
    <n v="0"/>
    <x v="2"/>
    <n v="20"/>
    <n v="0"/>
    <x v="2"/>
    <x v="1"/>
    <x v="43"/>
    <x v="1"/>
    <x v="1"/>
    <x v="2"/>
    <x v="1"/>
  </r>
  <r>
    <x v="129"/>
    <x v="125"/>
    <x v="124"/>
    <x v="0"/>
    <x v="1"/>
    <s v="Datacenter"/>
    <s v="Yes"/>
    <n v="1"/>
    <n v="0"/>
    <x v="2"/>
    <n v="20"/>
    <n v="0"/>
    <x v="9"/>
    <x v="1"/>
    <x v="0"/>
    <x v="1"/>
    <x v="1"/>
    <x v="2"/>
    <x v="1"/>
  </r>
  <r>
    <x v="130"/>
    <x v="126"/>
    <x v="125"/>
    <x v="0"/>
    <x v="1"/>
    <s v="Datacenter"/>
    <s v="Yes"/>
    <n v="1"/>
    <n v="0"/>
    <x v="2"/>
    <n v="15"/>
    <n v="0"/>
    <x v="5"/>
    <x v="1"/>
    <x v="24"/>
    <x v="1"/>
    <x v="1"/>
    <x v="2"/>
    <x v="0"/>
  </r>
  <r>
    <x v="131"/>
    <x v="127"/>
    <x v="126"/>
    <x v="0"/>
    <x v="1"/>
    <s v="Datacenter"/>
    <s v="Yes"/>
    <n v="1"/>
    <n v="0"/>
    <x v="2"/>
    <n v="20"/>
    <n v="0"/>
    <x v="2"/>
    <x v="1"/>
    <x v="24"/>
    <x v="28"/>
    <x v="1"/>
    <x v="2"/>
    <x v="0"/>
  </r>
  <r>
    <x v="132"/>
    <x v="128"/>
    <x v="127"/>
    <x v="0"/>
    <x v="1"/>
    <s v="Datacenter"/>
    <s v="Yes"/>
    <n v="1"/>
    <n v="0"/>
    <x v="2"/>
    <n v="20"/>
    <n v="0"/>
    <x v="5"/>
    <x v="1"/>
    <x v="29"/>
    <x v="28"/>
    <x v="1"/>
    <x v="2"/>
    <x v="0"/>
  </r>
  <r>
    <x v="133"/>
    <x v="24"/>
    <x v="24"/>
    <x v="2"/>
    <x v="0"/>
    <s v="Datacenter"/>
    <s v="Yes"/>
    <n v="0"/>
    <e v="#N/A"/>
    <x v="3"/>
    <s v=""/>
    <s v=""/>
    <x v="6"/>
    <x v="3"/>
    <x v="10"/>
    <x v="5"/>
    <x v="8"/>
    <x v="13"/>
    <x v="7"/>
  </r>
  <r>
    <x v="134"/>
    <x v="129"/>
    <x v="128"/>
    <x v="0"/>
    <x v="1"/>
    <s v="Datacenter"/>
    <s v="Yes"/>
    <n v="1"/>
    <n v="0"/>
    <x v="2"/>
    <n v="20"/>
    <n v="0"/>
    <x v="5"/>
    <x v="1"/>
    <x v="29"/>
    <x v="1"/>
    <x v="1"/>
    <x v="42"/>
    <x v="0"/>
  </r>
  <r>
    <x v="135"/>
    <x v="130"/>
    <x v="129"/>
    <x v="0"/>
    <x v="1"/>
    <s v="Datacenter"/>
    <s v="Yes"/>
    <n v="1"/>
    <n v="0"/>
    <x v="2"/>
    <n v="20"/>
    <n v="0"/>
    <x v="2"/>
    <x v="1"/>
    <x v="29"/>
    <x v="28"/>
    <x v="1"/>
    <x v="42"/>
    <x v="1"/>
  </r>
  <r>
    <x v="136"/>
    <x v="131"/>
    <x v="130"/>
    <x v="0"/>
    <x v="1"/>
    <s v="Datacenter"/>
    <s v="Yes"/>
    <n v="1"/>
    <n v="0"/>
    <x v="2"/>
    <n v="20"/>
    <n v="0"/>
    <x v="0"/>
    <x v="1"/>
    <x v="29"/>
    <x v="28"/>
    <x v="1"/>
    <x v="42"/>
    <x v="1"/>
  </r>
  <r>
    <x v="137"/>
    <x v="132"/>
    <x v="131"/>
    <x v="0"/>
    <x v="0"/>
    <s v="Disaster Recovery Plan"/>
    <s v="Yes"/>
    <n v="1"/>
    <n v="0"/>
    <x v="2"/>
    <n v="25"/>
    <n v="0"/>
    <x v="2"/>
    <x v="1"/>
    <x v="24"/>
    <x v="3"/>
    <x v="23"/>
    <x v="28"/>
    <x v="1"/>
  </r>
  <r>
    <x v="138"/>
    <x v="133"/>
    <x v="132"/>
    <x v="0"/>
    <x v="1"/>
    <s v="Disaster Recovery Plan"/>
    <s v="Yes"/>
    <n v="1"/>
    <n v="0"/>
    <x v="2"/>
    <n v="20"/>
    <n v="0"/>
    <x v="2"/>
    <x v="1"/>
    <x v="44"/>
    <x v="3"/>
    <x v="23"/>
    <x v="28"/>
    <x v="1"/>
  </r>
  <r>
    <x v="139"/>
    <x v="134"/>
    <x v="133"/>
    <x v="0"/>
    <x v="1"/>
    <s v="Disaster Recovery Plan"/>
    <s v="Yes"/>
    <n v="1"/>
    <n v="0"/>
    <x v="2"/>
    <n v="20"/>
    <n v="0"/>
    <x v="2"/>
    <x v="1"/>
    <x v="1"/>
    <x v="3"/>
    <x v="23"/>
    <x v="28"/>
    <x v="1"/>
  </r>
  <r>
    <x v="140"/>
    <x v="135"/>
    <x v="134"/>
    <x v="0"/>
    <x v="1"/>
    <s v="Disaster Recovery Plan"/>
    <s v="No"/>
    <n v="1"/>
    <n v="0"/>
    <x v="2"/>
    <n v="20"/>
    <n v="0"/>
    <x v="21"/>
    <x v="1"/>
    <x v="24"/>
    <x v="3"/>
    <x v="1"/>
    <x v="28"/>
    <x v="1"/>
  </r>
  <r>
    <x v="141"/>
    <x v="136"/>
    <x v="135"/>
    <x v="0"/>
    <x v="1"/>
    <s v="Disaster Recovery Plan"/>
    <s v="Yes"/>
    <n v="1"/>
    <n v="0"/>
    <x v="2"/>
    <n v="20"/>
    <n v="0"/>
    <x v="2"/>
    <x v="1"/>
    <x v="29"/>
    <x v="3"/>
    <x v="1"/>
    <x v="28"/>
    <x v="0"/>
  </r>
  <r>
    <x v="142"/>
    <x v="24"/>
    <x v="24"/>
    <x v="2"/>
    <x v="0"/>
    <s v="Disaster Recovery Plan"/>
    <s v="Yes"/>
    <n v="0"/>
    <e v="#N/A"/>
    <x v="3"/>
    <s v=""/>
    <s v=""/>
    <x v="6"/>
    <x v="3"/>
    <x v="10"/>
    <x v="5"/>
    <x v="8"/>
    <x v="13"/>
    <x v="7"/>
  </r>
  <r>
    <x v="143"/>
    <x v="137"/>
    <x v="136"/>
    <x v="0"/>
    <x v="0"/>
    <s v="Disaster Recovery Plan"/>
    <s v="Yes"/>
    <n v="1"/>
    <n v="0"/>
    <x v="2"/>
    <n v="25"/>
    <n v="0"/>
    <x v="2"/>
    <x v="1"/>
    <x v="1"/>
    <x v="3"/>
    <x v="23"/>
    <x v="28"/>
    <x v="1"/>
  </r>
  <r>
    <x v="144"/>
    <x v="138"/>
    <x v="137"/>
    <x v="0"/>
    <x v="1"/>
    <s v="Disaster Recovery Plan"/>
    <s v="Yes"/>
    <n v="1"/>
    <n v="0"/>
    <x v="2"/>
    <n v="20"/>
    <n v="0"/>
    <x v="2"/>
    <x v="1"/>
    <x v="2"/>
    <x v="3"/>
    <x v="23"/>
    <x v="28"/>
    <x v="1"/>
  </r>
  <r>
    <x v="145"/>
    <x v="139"/>
    <x v="138"/>
    <x v="0"/>
    <x v="1"/>
    <s v="Disaster Recovery Plan"/>
    <s v="Yes"/>
    <n v="1"/>
    <n v="0"/>
    <x v="2"/>
    <n v="20"/>
    <n v="0"/>
    <x v="2"/>
    <x v="1"/>
    <x v="26"/>
    <x v="3"/>
    <x v="23"/>
    <x v="28"/>
    <x v="0"/>
  </r>
  <r>
    <x v="146"/>
    <x v="140"/>
    <x v="139"/>
    <x v="0"/>
    <x v="1"/>
    <s v="Disaster Recovery Plan"/>
    <s v="Yes"/>
    <n v="1"/>
    <n v="0"/>
    <x v="3"/>
    <n v="20"/>
    <e v="#N/A"/>
    <x v="2"/>
    <x v="1"/>
    <x v="26"/>
    <x v="3"/>
    <x v="23"/>
    <x v="28"/>
    <x v="0"/>
  </r>
  <r>
    <x v="147"/>
    <x v="24"/>
    <x v="24"/>
    <x v="2"/>
    <x v="0"/>
    <s v="Disaster Recovery Plan"/>
    <s v="Yes"/>
    <n v="0"/>
    <e v="#N/A"/>
    <x v="3"/>
    <s v=""/>
    <s v=""/>
    <x v="6"/>
    <x v="3"/>
    <x v="10"/>
    <x v="5"/>
    <x v="8"/>
    <x v="13"/>
    <x v="7"/>
  </r>
  <r>
    <x v="148"/>
    <x v="141"/>
    <x v="140"/>
    <x v="0"/>
    <x v="1"/>
    <s v="Disaster Recovery Plan"/>
    <s v="Yes"/>
    <n v="1"/>
    <n v="0"/>
    <x v="2"/>
    <n v="20"/>
    <n v="0"/>
    <x v="2"/>
    <x v="1"/>
    <x v="24"/>
    <x v="3"/>
    <x v="23"/>
    <x v="28"/>
    <x v="0"/>
  </r>
  <r>
    <x v="149"/>
    <x v="142"/>
    <x v="141"/>
    <x v="0"/>
    <x v="1"/>
    <s v="Disaster Recovery Plan"/>
    <s v="Yes"/>
    <n v="1"/>
    <n v="0"/>
    <x v="2"/>
    <n v="20"/>
    <n v="0"/>
    <x v="5"/>
    <x v="1"/>
    <x v="1"/>
    <x v="1"/>
    <x v="42"/>
    <x v="28"/>
    <x v="1"/>
  </r>
  <r>
    <x v="150"/>
    <x v="143"/>
    <x v="24"/>
    <x v="2"/>
    <x v="1"/>
    <s v="Disaster Recovery Plan"/>
    <s v="Yes"/>
    <n v="1"/>
    <e v="#N/A"/>
    <x v="3"/>
    <n v="20"/>
    <e v="#N/A"/>
    <x v="6"/>
    <x v="3"/>
    <x v="10"/>
    <x v="5"/>
    <x v="8"/>
    <x v="13"/>
    <x v="7"/>
  </r>
  <r>
    <x v="151"/>
    <x v="144"/>
    <x v="142"/>
    <x v="0"/>
    <x v="0"/>
    <s v="Firewalls, IDS, IPS, and Networking"/>
    <s v="Yes"/>
    <n v="1"/>
    <n v="0"/>
    <x v="2"/>
    <n v="25"/>
    <n v="0"/>
    <x v="20"/>
    <x v="1"/>
    <x v="45"/>
    <x v="29"/>
    <x v="1"/>
    <x v="2"/>
    <x v="30"/>
  </r>
  <r>
    <x v="152"/>
    <x v="145"/>
    <x v="143"/>
    <x v="0"/>
    <x v="0"/>
    <s v="Firewalls, IDS, IPS, and Networking"/>
    <s v="Yes"/>
    <n v="1"/>
    <n v="0"/>
    <x v="2"/>
    <n v="25"/>
    <n v="0"/>
    <x v="20"/>
    <x v="1"/>
    <x v="45"/>
    <x v="29"/>
    <x v="1"/>
    <x v="2"/>
    <x v="30"/>
  </r>
  <r>
    <x v="153"/>
    <x v="146"/>
    <x v="144"/>
    <x v="0"/>
    <x v="1"/>
    <s v="Firewalls, IDS, IPS, and Networking"/>
    <s v="Yes"/>
    <n v="1"/>
    <n v="0"/>
    <x v="2"/>
    <n v="20"/>
    <n v="0"/>
    <x v="20"/>
    <x v="1"/>
    <x v="46"/>
    <x v="27"/>
    <x v="1"/>
    <x v="2"/>
    <x v="30"/>
  </r>
  <r>
    <x v="154"/>
    <x v="147"/>
    <x v="145"/>
    <x v="0"/>
    <x v="0"/>
    <s v="Firewalls, IDS, IPS, and Networking"/>
    <s v="Yes"/>
    <n v="1"/>
    <n v="0"/>
    <x v="2"/>
    <n v="25"/>
    <n v="0"/>
    <x v="20"/>
    <x v="1"/>
    <x v="30"/>
    <x v="27"/>
    <x v="1"/>
    <x v="2"/>
    <x v="30"/>
  </r>
  <r>
    <x v="155"/>
    <x v="148"/>
    <x v="146"/>
    <x v="0"/>
    <x v="0"/>
    <s v="Firewalls, IDS, IPS, and Networking"/>
    <s v="Yes"/>
    <n v="1"/>
    <n v="0"/>
    <x v="2"/>
    <n v="25"/>
    <n v="0"/>
    <x v="22"/>
    <x v="1"/>
    <x v="47"/>
    <x v="30"/>
    <x v="43"/>
    <x v="43"/>
    <x v="31"/>
  </r>
  <r>
    <x v="156"/>
    <x v="149"/>
    <x v="147"/>
    <x v="0"/>
    <x v="1"/>
    <s v="Firewalls, IDS, IPS, and Networking"/>
    <s v="Yes"/>
    <n v="1"/>
    <n v="0"/>
    <x v="2"/>
    <n v="20"/>
    <n v="0"/>
    <x v="22"/>
    <x v="1"/>
    <x v="47"/>
    <x v="30"/>
    <x v="43"/>
    <x v="43"/>
    <x v="31"/>
  </r>
  <r>
    <x v="157"/>
    <x v="150"/>
    <x v="148"/>
    <x v="0"/>
    <x v="0"/>
    <s v="Firewalls, IDS, IPS, and Networking"/>
    <s v="Yes"/>
    <n v="1"/>
    <n v="0"/>
    <x v="2"/>
    <n v="25"/>
    <n v="0"/>
    <x v="22"/>
    <x v="1"/>
    <x v="47"/>
    <x v="30"/>
    <x v="43"/>
    <x v="43"/>
    <x v="31"/>
  </r>
  <r>
    <x v="158"/>
    <x v="151"/>
    <x v="149"/>
    <x v="0"/>
    <x v="1"/>
    <s v="Firewalls, IDS, IPS, and Networking"/>
    <s v="Yes"/>
    <n v="1"/>
    <n v="0"/>
    <x v="2"/>
    <n v="20"/>
    <n v="0"/>
    <x v="22"/>
    <x v="1"/>
    <x v="47"/>
    <x v="30"/>
    <x v="43"/>
    <x v="43"/>
    <x v="31"/>
  </r>
  <r>
    <x v="159"/>
    <x v="152"/>
    <x v="150"/>
    <x v="0"/>
    <x v="1"/>
    <s v="Firewalls, IDS, IPS, and Networking"/>
    <s v="Yes"/>
    <n v="1"/>
    <n v="0"/>
    <x v="2"/>
    <n v="20"/>
    <n v="0"/>
    <x v="22"/>
    <x v="1"/>
    <x v="48"/>
    <x v="1"/>
    <x v="43"/>
    <x v="43"/>
    <x v="32"/>
  </r>
  <r>
    <x v="160"/>
    <x v="153"/>
    <x v="151"/>
    <x v="0"/>
    <x v="1"/>
    <s v="Firewalls, IDS, IPS, and Networking"/>
    <s v="Yes"/>
    <n v="1"/>
    <n v="0"/>
    <x v="2"/>
    <n v="15"/>
    <n v="0"/>
    <x v="22"/>
    <x v="1"/>
    <x v="48"/>
    <x v="31"/>
    <x v="43"/>
    <x v="43"/>
    <x v="31"/>
  </r>
  <r>
    <x v="161"/>
    <x v="24"/>
    <x v="24"/>
    <x v="2"/>
    <x v="0"/>
    <s v="Firewalls, IDS, IPS, and Networking"/>
    <s v="Yes"/>
    <n v="0"/>
    <e v="#N/A"/>
    <x v="3"/>
    <s v=""/>
    <s v=""/>
    <x v="6"/>
    <x v="3"/>
    <x v="10"/>
    <x v="5"/>
    <x v="8"/>
    <x v="13"/>
    <x v="7"/>
  </r>
  <r>
    <x v="162"/>
    <x v="154"/>
    <x v="152"/>
    <x v="0"/>
    <x v="0"/>
    <s v="Firewalls, IDS, IPS, and Networking"/>
    <s v="Yes"/>
    <n v="1"/>
    <n v="0"/>
    <x v="2"/>
    <n v="25"/>
    <n v="0"/>
    <x v="14"/>
    <x v="1"/>
    <x v="48"/>
    <x v="32"/>
    <x v="44"/>
    <x v="44"/>
    <x v="33"/>
  </r>
  <r>
    <x v="163"/>
    <x v="155"/>
    <x v="153"/>
    <x v="0"/>
    <x v="1"/>
    <s v="Mobile Applications"/>
    <s v="Yes"/>
    <n v="1"/>
    <n v="0"/>
    <x v="2"/>
    <n v="15"/>
    <n v="0"/>
    <x v="1"/>
    <x v="1"/>
    <x v="1"/>
    <x v="1"/>
    <x v="1"/>
    <x v="2"/>
    <x v="0"/>
  </r>
  <r>
    <x v="164"/>
    <x v="156"/>
    <x v="154"/>
    <x v="0"/>
    <x v="1"/>
    <s v="Mobile Applications"/>
    <s v="Yes"/>
    <n v="1"/>
    <n v="0"/>
    <x v="2"/>
    <n v="20"/>
    <n v="0"/>
    <x v="18"/>
    <x v="1"/>
    <x v="1"/>
    <x v="33"/>
    <x v="1"/>
    <x v="2"/>
    <x v="0"/>
  </r>
  <r>
    <x v="165"/>
    <x v="157"/>
    <x v="155"/>
    <x v="0"/>
    <x v="0"/>
    <s v="Mobile Applications"/>
    <s v="Yes"/>
    <n v="1"/>
    <n v="0"/>
    <x v="2"/>
    <n v="25"/>
    <n v="0"/>
    <x v="1"/>
    <x v="1"/>
    <x v="1"/>
    <x v="33"/>
    <x v="1"/>
    <x v="2"/>
    <x v="0"/>
  </r>
  <r>
    <x v="166"/>
    <x v="158"/>
    <x v="156"/>
    <x v="0"/>
    <x v="1"/>
    <s v="Mobile Applications"/>
    <s v="No"/>
    <n v="1"/>
    <n v="0"/>
    <x v="2"/>
    <n v="20"/>
    <n v="0"/>
    <x v="23"/>
    <x v="1"/>
    <x v="49"/>
    <x v="34"/>
    <x v="1"/>
    <x v="2"/>
    <x v="0"/>
  </r>
  <r>
    <x v="167"/>
    <x v="159"/>
    <x v="157"/>
    <x v="0"/>
    <x v="0"/>
    <s v="Mobile Applications"/>
    <s v="Yes"/>
    <n v="1"/>
    <n v="0"/>
    <x v="2"/>
    <n v="25"/>
    <n v="0"/>
    <x v="0"/>
    <x v="1"/>
    <x v="50"/>
    <x v="34"/>
    <x v="45"/>
    <x v="45"/>
    <x v="34"/>
  </r>
  <r>
    <x v="168"/>
    <x v="160"/>
    <x v="158"/>
    <x v="0"/>
    <x v="0"/>
    <s v="Mobile Applications"/>
    <s v="Yes"/>
    <n v="1"/>
    <n v="0"/>
    <x v="2"/>
    <n v="40"/>
    <n v="0"/>
    <x v="4"/>
    <x v="1"/>
    <x v="50"/>
    <x v="35"/>
    <x v="1"/>
    <x v="2"/>
    <x v="0"/>
  </r>
  <r>
    <x v="169"/>
    <x v="161"/>
    <x v="159"/>
    <x v="0"/>
    <x v="0"/>
    <s v="Mobile Applications"/>
    <s v="Yes"/>
    <n v="1"/>
    <n v="0"/>
    <x v="2"/>
    <n v="25"/>
    <n v="0"/>
    <x v="13"/>
    <x v="1"/>
    <x v="51"/>
    <x v="1"/>
    <x v="1"/>
    <x v="2"/>
    <x v="0"/>
  </r>
  <r>
    <x v="170"/>
    <x v="162"/>
    <x v="160"/>
    <x v="0"/>
    <x v="1"/>
    <s v="Mobile Applications"/>
    <s v="Yes"/>
    <n v="1"/>
    <n v="0"/>
    <x v="2"/>
    <n v="20"/>
    <n v="0"/>
    <x v="13"/>
    <x v="1"/>
    <x v="1"/>
    <x v="1"/>
    <x v="1"/>
    <x v="2"/>
    <x v="0"/>
  </r>
  <r>
    <x v="171"/>
    <x v="163"/>
    <x v="161"/>
    <x v="0"/>
    <x v="0"/>
    <s v="Mobile Applications"/>
    <s v="Yes"/>
    <n v="1"/>
    <n v="0"/>
    <x v="2"/>
    <n v="25"/>
    <n v="0"/>
    <x v="1"/>
    <x v="1"/>
    <x v="52"/>
    <x v="33"/>
    <x v="1"/>
    <x v="2"/>
    <x v="0"/>
  </r>
  <r>
    <x v="172"/>
    <x v="164"/>
    <x v="162"/>
    <x v="0"/>
    <x v="0"/>
    <s v="Mobile Applications"/>
    <s v="Yes"/>
    <n v="1"/>
    <n v="0"/>
    <x v="2"/>
    <n v="25"/>
    <n v="0"/>
    <x v="1"/>
    <x v="1"/>
    <x v="53"/>
    <x v="36"/>
    <x v="1"/>
    <x v="2"/>
    <x v="0"/>
  </r>
  <r>
    <x v="173"/>
    <x v="165"/>
    <x v="163"/>
    <x v="0"/>
    <x v="0"/>
    <s v="Mobile Applications"/>
    <s v="Yes"/>
    <n v="1"/>
    <n v="0"/>
    <x v="2"/>
    <n v="25"/>
    <n v="0"/>
    <x v="1"/>
    <x v="1"/>
    <x v="53"/>
    <x v="36"/>
    <x v="1"/>
    <x v="2"/>
    <x v="0"/>
  </r>
  <r>
    <x v="174"/>
    <x v="166"/>
    <x v="164"/>
    <x v="0"/>
    <x v="1"/>
    <s v="Physical Security"/>
    <s v="Yes"/>
    <n v="1"/>
    <s v="No"/>
    <x v="2"/>
    <n v="20"/>
    <n v="0"/>
    <x v="18"/>
    <x v="1"/>
    <x v="42"/>
    <x v="37"/>
    <x v="46"/>
    <x v="46"/>
    <x v="28"/>
  </r>
  <r>
    <x v="175"/>
    <x v="167"/>
    <x v="165"/>
    <x v="0"/>
    <x v="0"/>
    <s v="Physical Security"/>
    <s v="No"/>
    <n v="1"/>
    <n v="0"/>
    <x v="2"/>
    <n v="25"/>
    <n v="0"/>
    <x v="0"/>
    <x v="1"/>
    <x v="50"/>
    <x v="38"/>
    <x v="47"/>
    <x v="47"/>
    <x v="35"/>
  </r>
  <r>
    <x v="176"/>
    <x v="168"/>
    <x v="166"/>
    <x v="0"/>
    <x v="1"/>
    <s v="Physical Security"/>
    <s v="Yes"/>
    <n v="1"/>
    <n v="0"/>
    <x v="2"/>
    <n v="20"/>
    <n v="0"/>
    <x v="18"/>
    <x v="1"/>
    <x v="54"/>
    <x v="39"/>
    <x v="48"/>
    <x v="48"/>
    <x v="28"/>
  </r>
  <r>
    <x v="177"/>
    <x v="169"/>
    <x v="167"/>
    <x v="0"/>
    <x v="1"/>
    <s v="Physical Security"/>
    <s v="Yes"/>
    <n v="1"/>
    <n v="0"/>
    <x v="2"/>
    <n v="20"/>
    <n v="0"/>
    <x v="18"/>
    <x v="1"/>
    <x v="55"/>
    <x v="39"/>
    <x v="48"/>
    <x v="48"/>
    <x v="28"/>
  </r>
  <r>
    <x v="178"/>
    <x v="170"/>
    <x v="168"/>
    <x v="0"/>
    <x v="1"/>
    <s v="Physical Security"/>
    <s v="Yes"/>
    <n v="1"/>
    <n v="0"/>
    <x v="2"/>
    <n v="15"/>
    <n v="0"/>
    <x v="4"/>
    <x v="1"/>
    <x v="56"/>
    <x v="24"/>
    <x v="49"/>
    <x v="47"/>
    <x v="28"/>
  </r>
  <r>
    <x v="179"/>
    <x v="171"/>
    <x v="169"/>
    <x v="0"/>
    <x v="1"/>
    <s v="Policies, Procedures, and Processes"/>
    <s v="Yes"/>
    <n v="1"/>
    <n v="0"/>
    <x v="2"/>
    <n v="20"/>
    <n v="0"/>
    <x v="5"/>
    <x v="1"/>
    <x v="57"/>
    <x v="40"/>
    <x v="50"/>
    <x v="49"/>
    <x v="36"/>
  </r>
  <r>
    <x v="180"/>
    <x v="172"/>
    <x v="170"/>
    <x v="0"/>
    <x v="0"/>
    <s v="Policies, Procedures, and Processes"/>
    <s v="Yes"/>
    <n v="1"/>
    <n v="0"/>
    <x v="2"/>
    <n v="25"/>
    <n v="0"/>
    <x v="24"/>
    <x v="1"/>
    <x v="31"/>
    <x v="41"/>
    <x v="1"/>
    <x v="50"/>
    <x v="37"/>
  </r>
  <r>
    <x v="181"/>
    <x v="173"/>
    <x v="171"/>
    <x v="0"/>
    <x v="1"/>
    <s v="Policies, Procedures, and Processes"/>
    <s v="Yes"/>
    <n v="1"/>
    <n v="0"/>
    <x v="2"/>
    <n v="20"/>
    <n v="0"/>
    <x v="0"/>
    <x v="1"/>
    <x v="58"/>
    <x v="1"/>
    <x v="1"/>
    <x v="50"/>
    <x v="0"/>
  </r>
  <r>
    <x v="182"/>
    <x v="174"/>
    <x v="172"/>
    <x v="0"/>
    <x v="0"/>
    <s v="Policies, Procedures, and Processes"/>
    <s v="Yes"/>
    <n v="1"/>
    <n v="0"/>
    <x v="2"/>
    <n v="25"/>
    <n v="0"/>
    <x v="25"/>
    <x v="1"/>
    <x v="52"/>
    <x v="1"/>
    <x v="1"/>
    <x v="50"/>
    <x v="38"/>
  </r>
  <r>
    <x v="183"/>
    <x v="175"/>
    <x v="173"/>
    <x v="0"/>
    <x v="1"/>
    <s v="Policies, Procedures, and Processes"/>
    <s v="Yes"/>
    <n v="1"/>
    <n v="0"/>
    <x v="2"/>
    <n v="20"/>
    <n v="0"/>
    <x v="24"/>
    <x v="1"/>
    <x v="52"/>
    <x v="1"/>
    <x v="1"/>
    <x v="50"/>
    <x v="39"/>
  </r>
  <r>
    <x v="184"/>
    <x v="176"/>
    <x v="174"/>
    <x v="0"/>
    <x v="0"/>
    <s v="Policies, Procedures, and Processes"/>
    <s v="Yes"/>
    <n v="1"/>
    <n v="0"/>
    <x v="2"/>
    <n v="25"/>
    <n v="0"/>
    <x v="24"/>
    <x v="1"/>
    <x v="59"/>
    <x v="42"/>
    <x v="1"/>
    <x v="50"/>
    <x v="40"/>
  </r>
  <r>
    <x v="185"/>
    <x v="177"/>
    <x v="175"/>
    <x v="0"/>
    <x v="1"/>
    <s v="Policies, Procedures, and Processes"/>
    <s v="Yes"/>
    <n v="1"/>
    <n v="0"/>
    <x v="2"/>
    <n v="20"/>
    <n v="0"/>
    <x v="3"/>
    <x v="5"/>
    <x v="3"/>
    <x v="4"/>
    <x v="4"/>
    <x v="4"/>
    <x v="41"/>
  </r>
  <r>
    <x v="186"/>
    <x v="178"/>
    <x v="176"/>
    <x v="0"/>
    <x v="1"/>
    <s v="Policies, Procedures, and Processes"/>
    <s v="Yes"/>
    <n v="1"/>
    <n v="0"/>
    <x v="2"/>
    <n v="20"/>
    <n v="0"/>
    <x v="24"/>
    <x v="1"/>
    <x v="52"/>
    <x v="1"/>
    <x v="51"/>
    <x v="50"/>
    <x v="42"/>
  </r>
  <r>
    <x v="187"/>
    <x v="179"/>
    <x v="177"/>
    <x v="0"/>
    <x v="1"/>
    <s v="Policies, Procedures, and Processes"/>
    <s v="Yes"/>
    <n v="1"/>
    <n v="0"/>
    <x v="2"/>
    <n v="20"/>
    <n v="0"/>
    <x v="24"/>
    <x v="1"/>
    <x v="52"/>
    <x v="43"/>
    <x v="1"/>
    <x v="51"/>
    <x v="40"/>
  </r>
  <r>
    <x v="188"/>
    <x v="180"/>
    <x v="178"/>
    <x v="0"/>
    <x v="0"/>
    <s v="Policies, Procedures, and Processes"/>
    <s v="Yes"/>
    <n v="1"/>
    <n v="0"/>
    <x v="2"/>
    <n v="25"/>
    <n v="0"/>
    <x v="22"/>
    <x v="1"/>
    <x v="60"/>
    <x v="3"/>
    <x v="52"/>
    <x v="52"/>
    <x v="43"/>
  </r>
  <r>
    <x v="189"/>
    <x v="181"/>
    <x v="179"/>
    <x v="0"/>
    <x v="0"/>
    <s v="Policies, Procedures, and Processes"/>
    <s v="Yes"/>
    <n v="1"/>
    <n v="0"/>
    <x v="2"/>
    <n v="25"/>
    <n v="0"/>
    <x v="22"/>
    <x v="1"/>
    <x v="0"/>
    <x v="0"/>
    <x v="53"/>
    <x v="53"/>
    <x v="1"/>
  </r>
  <r>
    <x v="190"/>
    <x v="182"/>
    <x v="180"/>
    <x v="0"/>
    <x v="1"/>
    <s v="Policies, Procedures, and Processes"/>
    <s v="Yes"/>
    <n v="1"/>
    <n v="0"/>
    <x v="2"/>
    <n v="15"/>
    <n v="0"/>
    <x v="0"/>
    <x v="1"/>
    <x v="0"/>
    <x v="1"/>
    <x v="42"/>
    <x v="54"/>
    <x v="1"/>
  </r>
  <r>
    <x v="191"/>
    <x v="183"/>
    <x v="181"/>
    <x v="0"/>
    <x v="1"/>
    <s v="Policies, Procedures, and Processes"/>
    <s v="Yes"/>
    <n v="1"/>
    <n v="0"/>
    <x v="2"/>
    <n v="20"/>
    <n v="0"/>
    <x v="22"/>
    <x v="1"/>
    <x v="0"/>
    <x v="0"/>
    <x v="1"/>
    <x v="50"/>
    <x v="0"/>
  </r>
  <r>
    <x v="192"/>
    <x v="184"/>
    <x v="182"/>
    <x v="0"/>
    <x v="1"/>
    <s v="Policies, Procedures, and Processes"/>
    <s v="Yes"/>
    <n v="1"/>
    <n v="0"/>
    <x v="2"/>
    <n v="15"/>
    <n v="0"/>
    <x v="12"/>
    <x v="1"/>
    <x v="61"/>
    <x v="44"/>
    <x v="54"/>
    <x v="55"/>
    <x v="44"/>
  </r>
  <r>
    <x v="193"/>
    <x v="185"/>
    <x v="183"/>
    <x v="0"/>
    <x v="1"/>
    <s v="Policies, Procedures, and Processes"/>
    <s v="Yes"/>
    <n v="1"/>
    <n v="0"/>
    <x v="2"/>
    <n v="15"/>
    <n v="0"/>
    <x v="26"/>
    <x v="1"/>
    <x v="62"/>
    <x v="44"/>
    <x v="1"/>
    <x v="50"/>
    <x v="45"/>
  </r>
  <r>
    <x v="194"/>
    <x v="186"/>
    <x v="184"/>
    <x v="0"/>
    <x v="0"/>
    <s v="Policies, Procedures, and Processes"/>
    <s v="Yes"/>
    <n v="1"/>
    <n v="0"/>
    <x v="2"/>
    <n v="25"/>
    <n v="0"/>
    <x v="26"/>
    <x v="2"/>
    <x v="57"/>
    <x v="0"/>
    <x v="1"/>
    <x v="50"/>
    <x v="46"/>
  </r>
  <r>
    <x v="195"/>
    <x v="187"/>
    <x v="185"/>
    <x v="0"/>
    <x v="0"/>
    <s v="Policies, Procedures, and Processes"/>
    <s v="Yes"/>
    <n v="1"/>
    <n v="0"/>
    <x v="2"/>
    <n v="25"/>
    <n v="0"/>
    <x v="26"/>
    <x v="6"/>
    <x v="63"/>
    <x v="45"/>
    <x v="55"/>
    <x v="56"/>
    <x v="47"/>
  </r>
  <r>
    <x v="196"/>
    <x v="188"/>
    <x v="186"/>
    <x v="0"/>
    <x v="1"/>
    <s v="Policies, Procedures, and Processes"/>
    <s v="Yes"/>
    <n v="1"/>
    <n v="0"/>
    <x v="2"/>
    <n v="20"/>
    <n v="0"/>
    <x v="26"/>
    <x v="6"/>
    <x v="63"/>
    <x v="45"/>
    <x v="56"/>
    <x v="57"/>
    <x v="47"/>
  </r>
  <r>
    <x v="197"/>
    <x v="189"/>
    <x v="187"/>
    <x v="0"/>
    <x v="1"/>
    <s v="Policies, Procedures, and Processes"/>
    <s v="Yes"/>
    <n v="1"/>
    <n v="0"/>
    <x v="2"/>
    <n v="20"/>
    <n v="0"/>
    <x v="26"/>
    <x v="1"/>
    <x v="64"/>
    <x v="8"/>
    <x v="57"/>
    <x v="50"/>
    <x v="48"/>
  </r>
  <r>
    <x v="198"/>
    <x v="190"/>
    <x v="188"/>
    <x v="0"/>
    <x v="1"/>
    <s v="Policies, Procedures, and Processes"/>
    <s v="Yes"/>
    <n v="1"/>
    <n v="0"/>
    <x v="2"/>
    <n v="20"/>
    <n v="0"/>
    <x v="5"/>
    <x v="1"/>
    <x v="65"/>
    <x v="1"/>
    <x v="1"/>
    <x v="58"/>
    <x v="0"/>
  </r>
  <r>
    <x v="199"/>
    <x v="191"/>
    <x v="189"/>
    <x v="0"/>
    <x v="1"/>
    <s v="Product Evaluation"/>
    <s v="Yes"/>
    <n v="1"/>
    <n v="0"/>
    <x v="2"/>
    <n v="15"/>
    <n v="0"/>
    <x v="5"/>
    <x v="1"/>
    <x v="1"/>
    <x v="1"/>
    <x v="1"/>
    <x v="2"/>
    <x v="0"/>
  </r>
  <r>
    <x v="200"/>
    <x v="192"/>
    <x v="190"/>
    <x v="0"/>
    <x v="1"/>
    <s v="Product Evaluation"/>
    <s v="Yes"/>
    <n v="1"/>
    <n v="0"/>
    <x v="2"/>
    <n v="15"/>
    <n v="0"/>
    <x v="5"/>
    <x v="1"/>
    <x v="1"/>
    <x v="46"/>
    <x v="1"/>
    <x v="2"/>
    <x v="0"/>
  </r>
  <r>
    <x v="201"/>
    <x v="193"/>
    <x v="191"/>
    <x v="0"/>
    <x v="1"/>
    <s v="Quality Assurance"/>
    <s v="Yes"/>
    <n v="1"/>
    <n v="0"/>
    <x v="2"/>
    <n v="15"/>
    <n v="0"/>
    <x v="0"/>
    <x v="1"/>
    <x v="1"/>
    <x v="1"/>
    <x v="1"/>
    <x v="2"/>
    <x v="0"/>
  </r>
  <r>
    <x v="202"/>
    <x v="194"/>
    <x v="192"/>
    <x v="0"/>
    <x v="1"/>
    <s v="Quality Assurance"/>
    <s v="Yes"/>
    <n v="1"/>
    <n v="0"/>
    <x v="2"/>
    <n v="15"/>
    <n v="0"/>
    <x v="0"/>
    <x v="1"/>
    <x v="0"/>
    <x v="1"/>
    <x v="1"/>
    <x v="2"/>
    <x v="0"/>
  </r>
  <r>
    <x v="203"/>
    <x v="195"/>
    <x v="193"/>
    <x v="0"/>
    <x v="1"/>
    <s v="Quality Assurance"/>
    <s v="Yes"/>
    <n v="1"/>
    <n v="0"/>
    <x v="2"/>
    <n v="15"/>
    <n v="0"/>
    <x v="0"/>
    <x v="1"/>
    <x v="1"/>
    <x v="1"/>
    <x v="1"/>
    <x v="2"/>
    <x v="0"/>
  </r>
  <r>
    <x v="204"/>
    <x v="196"/>
    <x v="194"/>
    <x v="0"/>
    <x v="1"/>
    <s v="Quality Assurance"/>
    <s v="Yes"/>
    <n v="1"/>
    <n v="0"/>
    <x v="2"/>
    <n v="15"/>
    <n v="0"/>
    <x v="5"/>
    <x v="1"/>
    <x v="1"/>
    <x v="1"/>
    <x v="1"/>
    <x v="2"/>
    <x v="0"/>
  </r>
  <r>
    <x v="205"/>
    <x v="197"/>
    <x v="195"/>
    <x v="0"/>
    <x v="1"/>
    <s v="Quality Assurance"/>
    <s v="Yes"/>
    <n v="1"/>
    <n v="0"/>
    <x v="2"/>
    <n v="15"/>
    <n v="0"/>
    <x v="26"/>
    <x v="1"/>
    <x v="1"/>
    <x v="1"/>
    <x v="1"/>
    <x v="2"/>
    <x v="0"/>
  </r>
  <r>
    <x v="206"/>
    <x v="198"/>
    <x v="196"/>
    <x v="0"/>
    <x v="0"/>
    <s v="Systems Management &amp; Configuration"/>
    <s v="Yes"/>
    <n v="1"/>
    <n v="0"/>
    <x v="2"/>
    <n v="25"/>
    <n v="0"/>
    <x v="9"/>
    <x v="1"/>
    <x v="45"/>
    <x v="47"/>
    <x v="41"/>
    <x v="11"/>
    <x v="0"/>
  </r>
  <r>
    <x v="207"/>
    <x v="199"/>
    <x v="197"/>
    <x v="0"/>
    <x v="1"/>
    <s v="Systems Management &amp; Configuration"/>
    <s v="Yes"/>
    <n v="1"/>
    <n v="0"/>
    <x v="2"/>
    <n v="10"/>
    <n v="0"/>
    <x v="18"/>
    <x v="1"/>
    <x v="1"/>
    <x v="48"/>
    <x v="58"/>
    <x v="59"/>
    <x v="0"/>
  </r>
  <r>
    <x v="208"/>
    <x v="200"/>
    <x v="198"/>
    <x v="0"/>
    <x v="1"/>
    <s v="Systems Management &amp; Configuration"/>
    <s v="Yes"/>
    <n v="1"/>
    <n v="0"/>
    <x v="2"/>
    <n v="15"/>
    <n v="0"/>
    <x v="18"/>
    <x v="1"/>
    <x v="66"/>
    <x v="1"/>
    <x v="59"/>
    <x v="2"/>
    <x v="0"/>
  </r>
  <r>
    <x v="209"/>
    <x v="201"/>
    <x v="199"/>
    <x v="0"/>
    <x v="1"/>
    <s v="Systems Management &amp; Configuration"/>
    <s v="Yes"/>
    <n v="1"/>
    <n v="0"/>
    <x v="2"/>
    <n v="20"/>
    <n v="0"/>
    <x v="18"/>
    <x v="1"/>
    <x v="16"/>
    <x v="49"/>
    <x v="60"/>
    <x v="60"/>
    <x v="0"/>
  </r>
  <r>
    <x v="210"/>
    <x v="202"/>
    <x v="200"/>
    <x v="0"/>
    <x v="0"/>
    <s v="Vulnerability Scanning"/>
    <s v="Yes"/>
    <n v="1"/>
    <n v="0"/>
    <x v="2"/>
    <n v="25"/>
    <n v="0"/>
    <x v="24"/>
    <x v="1"/>
    <x v="31"/>
    <x v="50"/>
    <x v="61"/>
    <x v="61"/>
    <x v="49"/>
  </r>
  <r>
    <x v="211"/>
    <x v="24"/>
    <x v="24"/>
    <x v="2"/>
    <x v="0"/>
    <s v="Vulnerability Scanning"/>
    <s v="Yes"/>
    <n v="0"/>
    <e v="#N/A"/>
    <x v="3"/>
    <s v=""/>
    <s v=""/>
    <x v="6"/>
    <x v="3"/>
    <x v="10"/>
    <x v="5"/>
    <x v="8"/>
    <x v="13"/>
    <x v="7"/>
  </r>
  <r>
    <x v="212"/>
    <x v="203"/>
    <x v="201"/>
    <x v="0"/>
    <x v="1"/>
    <s v="Vulnerability Scanning"/>
    <s v="Yes"/>
    <n v="1"/>
    <n v="0"/>
    <x v="2"/>
    <n v="20"/>
    <n v="0"/>
    <x v="24"/>
    <x v="1"/>
    <x v="1"/>
    <x v="50"/>
    <x v="61"/>
    <x v="61"/>
    <x v="49"/>
  </r>
  <r>
    <x v="213"/>
    <x v="204"/>
    <x v="202"/>
    <x v="0"/>
    <x v="0"/>
    <s v="Vulnerability Scanning"/>
    <s v="Yes"/>
    <n v="1"/>
    <n v="0"/>
    <x v="2"/>
    <n v="25"/>
    <n v="0"/>
    <x v="24"/>
    <x v="1"/>
    <x v="1"/>
    <x v="50"/>
    <x v="61"/>
    <x v="61"/>
    <x v="49"/>
  </r>
  <r>
    <x v="214"/>
    <x v="205"/>
    <x v="203"/>
    <x v="0"/>
    <x v="0"/>
    <s v="Vulnerability Scanning"/>
    <s v="Yes"/>
    <n v="1"/>
    <n v="0"/>
    <x v="2"/>
    <n v="25"/>
    <n v="0"/>
    <x v="24"/>
    <x v="1"/>
    <x v="1"/>
    <x v="50"/>
    <x v="1"/>
    <x v="61"/>
    <x v="49"/>
  </r>
  <r>
    <x v="215"/>
    <x v="206"/>
    <x v="204"/>
    <x v="0"/>
    <x v="1"/>
    <s v="Vulnerability Scanning"/>
    <s v="Yes"/>
    <n v="1"/>
    <n v="0"/>
    <x v="2"/>
    <n v="15"/>
    <n v="0"/>
    <x v="24"/>
    <x v="1"/>
    <x v="1"/>
    <x v="50"/>
    <x v="61"/>
    <x v="61"/>
    <x v="49"/>
  </r>
  <r>
    <x v="216"/>
    <x v="207"/>
    <x v="205"/>
    <x v="0"/>
    <x v="1"/>
    <s v="Vulnerability Scanning"/>
    <s v="Yes"/>
    <n v="1"/>
    <n v="0"/>
    <x v="2"/>
    <n v="15"/>
    <n v="0"/>
    <x v="24"/>
    <x v="1"/>
    <x v="1"/>
    <x v="50"/>
    <x v="1"/>
    <x v="61"/>
    <x v="49"/>
  </r>
  <r>
    <x v="217"/>
    <x v="208"/>
    <x v="206"/>
    <x v="0"/>
    <x v="1"/>
    <s v="Vulnerability Scanning"/>
    <s v="Yes"/>
    <n v="1"/>
    <n v="0"/>
    <x v="2"/>
    <n v="20"/>
    <n v="0"/>
    <x v="27"/>
    <x v="1"/>
    <x v="31"/>
    <x v="51"/>
    <x v="62"/>
    <x v="61"/>
    <x v="50"/>
  </r>
  <r>
    <x v="218"/>
    <x v="209"/>
    <x v="207"/>
    <x v="0"/>
    <x v="0"/>
    <s v="Vulnerability Scanning"/>
    <s v="Yes"/>
    <n v="1"/>
    <n v="0"/>
    <x v="2"/>
    <n v="25"/>
    <n v="0"/>
    <x v="28"/>
    <x v="1"/>
    <x v="67"/>
    <x v="50"/>
    <x v="61"/>
    <x v="61"/>
    <x v="51"/>
  </r>
  <r>
    <x v="219"/>
    <x v="210"/>
    <x v="208"/>
    <x v="0"/>
    <x v="1"/>
    <s v="HIPAA"/>
    <s v="Yes"/>
    <n v="1"/>
    <n v="0"/>
    <x v="2"/>
    <n v="20"/>
    <n v="0"/>
    <x v="26"/>
    <x v="6"/>
    <x v="68"/>
    <x v="0"/>
    <x v="63"/>
    <x v="62"/>
    <x v="0"/>
  </r>
  <r>
    <x v="220"/>
    <x v="211"/>
    <x v="209"/>
    <x v="0"/>
    <x v="1"/>
    <s v="HIPAA"/>
    <s v="Yes"/>
    <n v="1"/>
    <n v="0"/>
    <x v="2"/>
    <n v="20"/>
    <n v="0"/>
    <x v="0"/>
    <x v="7"/>
    <x v="0"/>
    <x v="0"/>
    <x v="1"/>
    <x v="2"/>
    <x v="0"/>
  </r>
  <r>
    <x v="221"/>
    <x v="212"/>
    <x v="210"/>
    <x v="0"/>
    <x v="0"/>
    <s v="HIPAA"/>
    <s v="Yes"/>
    <n v="1"/>
    <n v="0"/>
    <x v="2"/>
    <n v="25"/>
    <n v="0"/>
    <x v="26"/>
    <x v="8"/>
    <x v="0"/>
    <x v="0"/>
    <x v="1"/>
    <x v="2"/>
    <x v="0"/>
  </r>
  <r>
    <x v="222"/>
    <x v="213"/>
    <x v="211"/>
    <x v="0"/>
    <x v="0"/>
    <s v="HIPAA"/>
    <s v="Yes"/>
    <n v="1"/>
    <n v="0"/>
    <x v="2"/>
    <n v="25"/>
    <n v="0"/>
    <x v="0"/>
    <x v="1"/>
    <x v="0"/>
    <x v="0"/>
    <x v="1"/>
    <x v="2"/>
    <x v="0"/>
  </r>
  <r>
    <x v="223"/>
    <x v="214"/>
    <x v="212"/>
    <x v="0"/>
    <x v="1"/>
    <s v="HIPAA"/>
    <s v="Yes"/>
    <n v="1"/>
    <n v="0"/>
    <x v="2"/>
    <n v="20"/>
    <n v="0"/>
    <x v="22"/>
    <x v="9"/>
    <x v="69"/>
    <x v="0"/>
    <x v="64"/>
    <x v="63"/>
    <x v="52"/>
  </r>
  <r>
    <x v="224"/>
    <x v="215"/>
    <x v="213"/>
    <x v="0"/>
    <x v="0"/>
    <s v="HIPAA"/>
    <s v="Yes"/>
    <n v="1"/>
    <n v="0"/>
    <x v="2"/>
    <n v="25"/>
    <n v="0"/>
    <x v="22"/>
    <x v="10"/>
    <x v="70"/>
    <x v="0"/>
    <x v="65"/>
    <x v="64"/>
    <x v="1"/>
  </r>
  <r>
    <x v="225"/>
    <x v="216"/>
    <x v="214"/>
    <x v="0"/>
    <x v="0"/>
    <s v="HIPAA"/>
    <s v="Yes"/>
    <n v="1"/>
    <n v="0"/>
    <x v="2"/>
    <n v="25"/>
    <n v="0"/>
    <x v="0"/>
    <x v="2"/>
    <x v="1"/>
    <x v="0"/>
    <x v="1"/>
    <x v="2"/>
    <x v="53"/>
  </r>
  <r>
    <x v="226"/>
    <x v="217"/>
    <x v="215"/>
    <x v="0"/>
    <x v="1"/>
    <s v="HIPAA"/>
    <s v="Yes"/>
    <n v="1"/>
    <n v="0"/>
    <x v="2"/>
    <n v="20"/>
    <n v="0"/>
    <x v="24"/>
    <x v="11"/>
    <x v="1"/>
    <x v="0"/>
    <x v="1"/>
    <x v="2"/>
    <x v="53"/>
  </r>
  <r>
    <x v="227"/>
    <x v="218"/>
    <x v="216"/>
    <x v="0"/>
    <x v="1"/>
    <s v="HIPAA"/>
    <s v="Yes"/>
    <n v="1"/>
    <n v="0"/>
    <x v="2"/>
    <n v="20"/>
    <n v="0"/>
    <x v="24"/>
    <x v="4"/>
    <x v="1"/>
    <x v="0"/>
    <x v="1"/>
    <x v="2"/>
    <x v="53"/>
  </r>
  <r>
    <x v="228"/>
    <x v="219"/>
    <x v="217"/>
    <x v="0"/>
    <x v="1"/>
    <s v="HIPAA"/>
    <s v="Yes"/>
    <n v="1"/>
    <n v="0"/>
    <x v="2"/>
    <n v="20"/>
    <n v="0"/>
    <x v="13"/>
    <x v="12"/>
    <x v="22"/>
    <x v="0"/>
    <x v="13"/>
    <x v="20"/>
    <x v="0"/>
  </r>
  <r>
    <x v="229"/>
    <x v="220"/>
    <x v="218"/>
    <x v="0"/>
    <x v="1"/>
    <s v="HIPAA"/>
    <s v="Yes"/>
    <n v="1"/>
    <n v="0"/>
    <x v="2"/>
    <n v="20"/>
    <n v="0"/>
    <x v="13"/>
    <x v="12"/>
    <x v="22"/>
    <x v="0"/>
    <x v="66"/>
    <x v="21"/>
    <x v="0"/>
  </r>
  <r>
    <x v="230"/>
    <x v="221"/>
    <x v="219"/>
    <x v="0"/>
    <x v="1"/>
    <s v="HIPAA"/>
    <s v="Yes"/>
    <n v="1"/>
    <n v="0"/>
    <x v="2"/>
    <n v="20"/>
    <n v="0"/>
    <x v="13"/>
    <x v="13"/>
    <x v="22"/>
    <x v="0"/>
    <x v="67"/>
    <x v="65"/>
    <x v="0"/>
  </r>
  <r>
    <x v="231"/>
    <x v="222"/>
    <x v="220"/>
    <x v="0"/>
    <x v="1"/>
    <s v="HIPAA"/>
    <s v="Yes"/>
    <n v="1"/>
    <n v="0"/>
    <x v="2"/>
    <n v="20"/>
    <n v="0"/>
    <x v="13"/>
    <x v="14"/>
    <x v="22"/>
    <x v="0"/>
    <x v="68"/>
    <x v="66"/>
    <x v="14"/>
  </r>
  <r>
    <x v="232"/>
    <x v="223"/>
    <x v="221"/>
    <x v="0"/>
    <x v="0"/>
    <s v="HIPAA"/>
    <s v="No"/>
    <n v="1"/>
    <n v="0"/>
    <x v="2"/>
    <n v="25"/>
    <n v="0"/>
    <x v="13"/>
    <x v="15"/>
    <x v="22"/>
    <x v="0"/>
    <x v="17"/>
    <x v="21"/>
    <x v="14"/>
  </r>
  <r>
    <x v="233"/>
    <x v="224"/>
    <x v="222"/>
    <x v="0"/>
    <x v="1"/>
    <s v="HIPAA"/>
    <s v="Yes"/>
    <n v="1"/>
    <n v="0"/>
    <x v="2"/>
    <n v="20"/>
    <n v="0"/>
    <x v="13"/>
    <x v="15"/>
    <x v="1"/>
    <x v="0"/>
    <x v="1"/>
    <x v="2"/>
    <x v="14"/>
  </r>
  <r>
    <x v="234"/>
    <x v="225"/>
    <x v="223"/>
    <x v="0"/>
    <x v="1"/>
    <s v="HIPAA"/>
    <s v="Yes"/>
    <n v="1"/>
    <n v="0"/>
    <x v="2"/>
    <n v="20"/>
    <n v="0"/>
    <x v="13"/>
    <x v="16"/>
    <x v="1"/>
    <x v="0"/>
    <x v="7"/>
    <x v="2"/>
    <x v="14"/>
  </r>
  <r>
    <x v="235"/>
    <x v="226"/>
    <x v="224"/>
    <x v="0"/>
    <x v="1"/>
    <s v="HIPAA"/>
    <s v="Yes"/>
    <n v="1"/>
    <n v="0"/>
    <x v="2"/>
    <n v="20"/>
    <n v="0"/>
    <x v="29"/>
    <x v="17"/>
    <x v="13"/>
    <x v="0"/>
    <x v="69"/>
    <x v="2"/>
    <x v="14"/>
  </r>
  <r>
    <x v="236"/>
    <x v="227"/>
    <x v="225"/>
    <x v="0"/>
    <x v="1"/>
    <s v="HIPAA"/>
    <s v="Yes"/>
    <n v="1"/>
    <n v="0"/>
    <x v="2"/>
    <n v="20"/>
    <n v="0"/>
    <x v="13"/>
    <x v="18"/>
    <x v="71"/>
    <x v="0"/>
    <x v="7"/>
    <x v="2"/>
    <x v="14"/>
  </r>
  <r>
    <x v="237"/>
    <x v="228"/>
    <x v="226"/>
    <x v="0"/>
    <x v="1"/>
    <s v="HIPAA"/>
    <s v="No"/>
    <n v="1"/>
    <n v="0"/>
    <x v="2"/>
    <n v="20"/>
    <n v="0"/>
    <x v="13"/>
    <x v="19"/>
    <x v="71"/>
    <x v="0"/>
    <x v="1"/>
    <x v="2"/>
    <x v="0"/>
  </r>
  <r>
    <x v="238"/>
    <x v="229"/>
    <x v="227"/>
    <x v="0"/>
    <x v="1"/>
    <s v="HIPAA"/>
    <s v="Yes"/>
    <n v="1"/>
    <n v="0"/>
    <x v="2"/>
    <n v="20"/>
    <n v="0"/>
    <x v="30"/>
    <x v="19"/>
    <x v="1"/>
    <x v="0"/>
    <x v="44"/>
    <x v="67"/>
    <x v="14"/>
  </r>
  <r>
    <x v="239"/>
    <x v="230"/>
    <x v="228"/>
    <x v="0"/>
    <x v="1"/>
    <s v="HIPAA"/>
    <s v="Yes"/>
    <n v="1"/>
    <n v="0"/>
    <x v="2"/>
    <n v="20"/>
    <n v="0"/>
    <x v="14"/>
    <x v="20"/>
    <x v="48"/>
    <x v="0"/>
    <x v="70"/>
    <x v="68"/>
    <x v="18"/>
  </r>
  <r>
    <x v="240"/>
    <x v="231"/>
    <x v="229"/>
    <x v="0"/>
    <x v="1"/>
    <s v="HIPAA"/>
    <s v="Yes"/>
    <n v="1"/>
    <n v="0"/>
    <x v="2"/>
    <n v="20"/>
    <n v="0"/>
    <x v="14"/>
    <x v="21"/>
    <x v="48"/>
    <x v="0"/>
    <x v="1"/>
    <x v="2"/>
    <x v="18"/>
  </r>
  <r>
    <x v="241"/>
    <x v="232"/>
    <x v="230"/>
    <x v="0"/>
    <x v="1"/>
    <s v="HIPAA"/>
    <s v="Yes"/>
    <n v="1"/>
    <n v="0"/>
    <x v="2"/>
    <n v="20"/>
    <n v="0"/>
    <x v="14"/>
    <x v="21"/>
    <x v="48"/>
    <x v="0"/>
    <x v="1"/>
    <x v="2"/>
    <x v="18"/>
  </r>
  <r>
    <x v="242"/>
    <x v="233"/>
    <x v="231"/>
    <x v="0"/>
    <x v="1"/>
    <s v="HIPAA"/>
    <s v="Yes"/>
    <n v="1"/>
    <n v="0"/>
    <x v="2"/>
    <n v="20"/>
    <n v="0"/>
    <x v="14"/>
    <x v="21"/>
    <x v="48"/>
    <x v="0"/>
    <x v="1"/>
    <x v="2"/>
    <x v="18"/>
  </r>
  <r>
    <x v="243"/>
    <x v="234"/>
    <x v="232"/>
    <x v="0"/>
    <x v="1"/>
    <s v="HIPAA"/>
    <s v="Yes"/>
    <n v="1"/>
    <n v="0"/>
    <x v="2"/>
    <n v="20"/>
    <n v="0"/>
    <x v="14"/>
    <x v="21"/>
    <x v="48"/>
    <x v="0"/>
    <x v="1"/>
    <x v="2"/>
    <x v="18"/>
  </r>
  <r>
    <x v="244"/>
    <x v="235"/>
    <x v="233"/>
    <x v="0"/>
    <x v="1"/>
    <s v="HIPAA"/>
    <s v="Yes"/>
    <n v="1"/>
    <n v="0"/>
    <x v="2"/>
    <n v="20"/>
    <n v="0"/>
    <x v="2"/>
    <x v="22"/>
    <x v="0"/>
    <x v="0"/>
    <x v="1"/>
    <x v="2"/>
    <x v="18"/>
  </r>
  <r>
    <x v="245"/>
    <x v="236"/>
    <x v="234"/>
    <x v="0"/>
    <x v="1"/>
    <s v="HIPAA"/>
    <s v="Yes"/>
    <n v="1"/>
    <n v="0"/>
    <x v="2"/>
    <n v="20"/>
    <n v="0"/>
    <x v="2"/>
    <x v="23"/>
    <x v="24"/>
    <x v="0"/>
    <x v="23"/>
    <x v="2"/>
    <x v="2"/>
  </r>
  <r>
    <x v="246"/>
    <x v="237"/>
    <x v="235"/>
    <x v="0"/>
    <x v="1"/>
    <s v="HIPAA"/>
    <s v="Yes"/>
    <n v="1"/>
    <n v="0"/>
    <x v="2"/>
    <n v="20"/>
    <n v="0"/>
    <x v="2"/>
    <x v="23"/>
    <x v="26"/>
    <x v="0"/>
    <x v="71"/>
    <x v="2"/>
    <x v="2"/>
  </r>
  <r>
    <x v="247"/>
    <x v="238"/>
    <x v="236"/>
    <x v="0"/>
    <x v="1"/>
    <s v="HIPAA"/>
    <s v="Yes"/>
    <n v="1"/>
    <n v="0"/>
    <x v="2"/>
    <n v="20"/>
    <n v="0"/>
    <x v="2"/>
    <x v="24"/>
    <x v="0"/>
    <x v="0"/>
    <x v="1"/>
    <x v="2"/>
    <x v="18"/>
  </r>
  <r>
    <x v="248"/>
    <x v="239"/>
    <x v="237"/>
    <x v="0"/>
    <x v="1"/>
    <s v="HIPAA"/>
    <s v="Yes"/>
    <n v="1"/>
    <n v="0"/>
    <x v="2"/>
    <n v="20"/>
    <n v="0"/>
    <x v="2"/>
    <x v="25"/>
    <x v="0"/>
    <x v="0"/>
    <x v="1"/>
    <x v="2"/>
    <x v="0"/>
  </r>
  <r>
    <x v="249"/>
    <x v="240"/>
    <x v="238"/>
    <x v="0"/>
    <x v="1"/>
    <s v="HIPAA"/>
    <s v="Yes"/>
    <n v="1"/>
    <n v="0"/>
    <x v="2"/>
    <n v="20"/>
    <n v="0"/>
    <x v="2"/>
    <x v="26"/>
    <x v="0"/>
    <x v="0"/>
    <x v="1"/>
    <x v="2"/>
    <x v="1"/>
  </r>
  <r>
    <x v="250"/>
    <x v="241"/>
    <x v="24"/>
    <x v="2"/>
    <x v="1"/>
    <s v="HIPAA"/>
    <s v="Yes"/>
    <n v="1"/>
    <e v="#N/A"/>
    <x v="3"/>
    <n v="20"/>
    <e v="#N/A"/>
    <x v="6"/>
    <x v="3"/>
    <x v="10"/>
    <x v="5"/>
    <x v="8"/>
    <x v="13"/>
    <x v="7"/>
  </r>
  <r>
    <x v="251"/>
    <x v="242"/>
    <x v="239"/>
    <x v="0"/>
    <x v="1"/>
    <s v="PCI DSS"/>
    <s v="No"/>
    <n v="1"/>
    <n v="0"/>
    <x v="2"/>
    <n v="15"/>
    <n v="0"/>
    <x v="2"/>
    <x v="1"/>
    <x v="0"/>
    <x v="0"/>
    <x v="1"/>
    <x v="2"/>
    <x v="1"/>
  </r>
  <r>
    <x v="252"/>
    <x v="243"/>
    <x v="240"/>
    <x v="0"/>
    <x v="1"/>
    <s v="PCI DSS"/>
    <s v="Yes"/>
    <n v="1"/>
    <n v="0"/>
    <x v="2"/>
    <n v="20"/>
    <n v="0"/>
    <x v="2"/>
    <x v="1"/>
    <x v="0"/>
    <x v="0"/>
    <x v="1"/>
    <x v="2"/>
    <x v="1"/>
  </r>
  <r>
    <x v="253"/>
    <x v="244"/>
    <x v="241"/>
    <x v="0"/>
    <x v="0"/>
    <s v="PCI DSS"/>
    <s v="Yes"/>
    <n v="1"/>
    <n v="0"/>
    <x v="2"/>
    <n v="25"/>
    <n v="0"/>
    <x v="2"/>
    <x v="1"/>
    <x v="0"/>
    <x v="0"/>
    <x v="1"/>
    <x v="2"/>
    <x v="1"/>
  </r>
  <r>
    <x v="254"/>
    <x v="245"/>
    <x v="242"/>
    <x v="0"/>
    <x v="1"/>
    <s v="PCI DSS"/>
    <s v="Yes"/>
    <n v="1"/>
    <n v="0"/>
    <x v="2"/>
    <n v="20"/>
    <n v="0"/>
    <x v="5"/>
    <x v="1"/>
    <x v="1"/>
    <x v="0"/>
    <x v="1"/>
    <x v="2"/>
    <x v="1"/>
  </r>
  <r>
    <x v="255"/>
    <x v="246"/>
    <x v="243"/>
    <x v="0"/>
    <x v="1"/>
    <s v="PCI DSS"/>
    <s v="Yes"/>
    <n v="1"/>
    <n v="0"/>
    <x v="2"/>
    <n v="20"/>
    <n v="0"/>
    <x v="5"/>
    <x v="1"/>
    <x v="1"/>
    <x v="0"/>
    <x v="1"/>
    <x v="2"/>
    <x v="1"/>
  </r>
  <r>
    <x v="256"/>
    <x v="247"/>
    <x v="244"/>
    <x v="0"/>
    <x v="0"/>
    <s v="PCI DSS"/>
    <s v="Yes"/>
    <n v="1"/>
    <n v="0"/>
    <x v="2"/>
    <n v="25"/>
    <n v="0"/>
    <x v="5"/>
    <x v="1"/>
    <x v="1"/>
    <x v="0"/>
    <x v="1"/>
    <x v="2"/>
    <x v="1"/>
  </r>
  <r>
    <x v="257"/>
    <x v="248"/>
    <x v="245"/>
    <x v="0"/>
    <x v="1"/>
    <s v="PCI DSS"/>
    <s v="Yes"/>
    <n v="1"/>
    <n v="0"/>
    <x v="2"/>
    <n v="20"/>
    <n v="0"/>
    <x v="31"/>
    <x v="1"/>
    <x v="1"/>
    <x v="0"/>
    <x v="1"/>
    <x v="2"/>
    <x v="5"/>
  </r>
  <r>
    <x v="258"/>
    <x v="249"/>
    <x v="246"/>
    <x v="0"/>
    <x v="1"/>
    <s v="PCI DSS"/>
    <s v="Yes"/>
    <n v="1"/>
    <n v="0"/>
    <x v="2"/>
    <n v="20"/>
    <n v="0"/>
    <x v="1"/>
    <x v="1"/>
    <x v="1"/>
    <x v="0"/>
    <x v="1"/>
    <x v="2"/>
    <x v="1"/>
  </r>
  <r>
    <x v="259"/>
    <x v="250"/>
    <x v="247"/>
    <x v="0"/>
    <x v="0"/>
    <s v="PCI DSS"/>
    <s v="Yes"/>
    <n v="1"/>
    <n v="0"/>
    <x v="2"/>
    <n v="25"/>
    <n v="0"/>
    <x v="2"/>
    <x v="1"/>
    <x v="1"/>
    <x v="0"/>
    <x v="1"/>
    <x v="2"/>
    <x v="1"/>
  </r>
  <r>
    <x v="260"/>
    <x v="251"/>
    <x v="248"/>
    <x v="0"/>
    <x v="1"/>
    <s v="PCI DSS"/>
    <s v="Yes"/>
    <n v="1"/>
    <n v="0"/>
    <x v="2"/>
    <n v="20"/>
    <n v="0"/>
    <x v="5"/>
    <x v="1"/>
    <x v="1"/>
    <x v="0"/>
    <x v="1"/>
    <x v="2"/>
    <x v="1"/>
  </r>
  <r>
    <x v="261"/>
    <x v="252"/>
    <x v="249"/>
    <x v="0"/>
    <x v="1"/>
    <s v="PCI DSS"/>
    <s v="No"/>
    <n v="1"/>
    <n v="0"/>
    <x v="2"/>
    <n v="20"/>
    <n v="0"/>
    <x v="32"/>
    <x v="1"/>
    <x v="1"/>
    <x v="0"/>
    <x v="1"/>
    <x v="2"/>
    <x v="1"/>
  </r>
  <r>
    <x v="262"/>
    <x v="253"/>
    <x v="250"/>
    <x v="0"/>
    <x v="1"/>
    <s v="PCI DSS"/>
    <s v="No"/>
    <n v="1"/>
    <n v="0"/>
    <x v="2"/>
    <n v="20"/>
    <n v="0"/>
    <x v="2"/>
    <x v="1"/>
    <x v="1"/>
    <x v="0"/>
    <x v="1"/>
    <x v="2"/>
    <x v="1"/>
  </r>
  <r>
    <x v="263"/>
    <x v="254"/>
    <x v="251"/>
    <x v="0"/>
    <x v="1"/>
    <s v="Company"/>
    <m/>
    <n v="1"/>
    <n v="0"/>
    <x v="2"/>
    <n v="10"/>
    <n v="0"/>
    <x v="5"/>
    <x v="1"/>
    <x v="1"/>
    <x v="1"/>
    <x v="1"/>
    <x v="2"/>
    <x v="1"/>
  </r>
  <r>
    <x v="264"/>
    <x v="255"/>
    <x v="252"/>
    <x v="0"/>
    <x v="1"/>
    <s v="Company"/>
    <m/>
    <n v="1"/>
    <n v="0"/>
    <x v="2"/>
    <n v="10"/>
    <n v="0"/>
    <x v="5"/>
    <x v="1"/>
    <x v="1"/>
    <x v="1"/>
    <x v="1"/>
    <x v="2"/>
    <x v="1"/>
  </r>
  <r>
    <x v="265"/>
    <x v="256"/>
    <x v="253"/>
    <x v="0"/>
    <x v="1"/>
    <s v="Company"/>
    <s v="Yes"/>
    <n v="1"/>
    <n v="0"/>
    <x v="2"/>
    <n v="10"/>
    <n v="0"/>
    <x v="5"/>
    <x v="1"/>
    <x v="4"/>
    <x v="1"/>
    <x v="1"/>
    <x v="2"/>
    <x v="1"/>
  </r>
  <r>
    <x v="266"/>
    <x v="257"/>
    <x v="254"/>
    <x v="0"/>
    <x v="0"/>
    <s v="Company"/>
    <s v="No"/>
    <n v="1"/>
    <n v="0"/>
    <x v="2"/>
    <n v="25"/>
    <n v="0"/>
    <x v="5"/>
    <x v="1"/>
    <x v="1"/>
    <x v="1"/>
    <x v="1"/>
    <x v="2"/>
    <x v="0"/>
  </r>
  <r>
    <x v="267"/>
    <x v="258"/>
    <x v="255"/>
    <x v="0"/>
    <x v="0"/>
    <s v="Company"/>
    <s v="Yes"/>
    <n v="1"/>
    <n v="0"/>
    <x v="2"/>
    <n v="25"/>
    <n v="0"/>
    <x v="5"/>
    <x v="1"/>
    <x v="4"/>
    <x v="1"/>
    <x v="1"/>
    <x v="2"/>
    <x v="54"/>
  </r>
  <r>
    <x v="268"/>
    <x v="259"/>
    <x v="256"/>
    <x v="0"/>
    <x v="1"/>
    <s v="Company"/>
    <s v="Yes"/>
    <n v="1"/>
    <n v="0"/>
    <x v="2"/>
    <n v="15"/>
    <n v="0"/>
    <x v="5"/>
    <x v="1"/>
    <x v="52"/>
    <x v="1"/>
    <x v="1"/>
    <x v="69"/>
    <x v="1"/>
  </r>
  <r>
    <x v="269"/>
    <x v="260"/>
    <x v="257"/>
    <x v="0"/>
    <x v="0"/>
    <s v="Company"/>
    <m/>
    <n v="1"/>
    <n v="0"/>
    <x v="2"/>
    <n v="25"/>
    <n v="0"/>
    <x v="5"/>
    <x v="1"/>
    <x v="4"/>
    <x v="1"/>
    <x v="1"/>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A4:K253" firstHeaderRow="1" firstDataRow="1" firstDataCol="11" rowPageCount="2" colPageCount="1"/>
  <pivotFields count="19">
    <pivotField axis="axisRow" outline="0" showAll="0" defaultSubtotal="0">
      <items count="275">
        <item x="0"/>
        <item x="1"/>
        <item x="2"/>
        <item x="3"/>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4"/>
        <item x="268"/>
        <item x="269"/>
        <item m="1" x="273"/>
        <item m="1" x="271"/>
        <item m="1" x="270"/>
        <item m="1" x="274"/>
        <item m="1" x="272"/>
      </items>
    </pivotField>
    <pivotField axis="axisRow" outline="0" showAll="0" defaultSubtotal="0">
      <items count="277">
        <item x="44"/>
        <item x="45"/>
        <item x="46"/>
        <item x="47"/>
        <item x="48"/>
        <item x="49"/>
        <item x="50"/>
        <item x="51"/>
        <item x="52"/>
        <item x="53"/>
        <item x="54"/>
        <item x="55"/>
        <item x="56"/>
        <item x="57"/>
        <item x="58"/>
        <item x="59"/>
        <item x="60"/>
        <item x="26"/>
        <item x="27"/>
        <item x="28"/>
        <item x="29"/>
        <item x="30"/>
        <item x="31"/>
        <item x="32"/>
        <item x="33"/>
        <item x="34"/>
        <item x="35"/>
        <item x="36"/>
        <item x="37"/>
        <item x="38"/>
        <item x="39"/>
        <item x="40"/>
        <item x="41"/>
        <item x="42"/>
        <item x="43"/>
        <item x="61"/>
        <item x="62"/>
        <item x="63"/>
        <item x="64"/>
        <item x="65"/>
        <item x="66"/>
        <item x="68"/>
        <item x="69"/>
        <item x="70"/>
        <item x="71"/>
        <item x="72"/>
        <item x="73"/>
        <item x="74"/>
        <item x="75"/>
        <item x="76"/>
        <item x="77"/>
        <item x="78"/>
        <item x="79"/>
        <item x="80"/>
        <item x="81"/>
        <item x="82"/>
        <item x="83"/>
        <item x="84"/>
        <item x="85"/>
        <item x="86"/>
        <item x="87"/>
        <item x="19"/>
        <item x="20"/>
        <item x="21"/>
        <item x="22"/>
        <item x="23"/>
        <item x="25"/>
        <item m="1" x="275"/>
        <item x="88"/>
        <item x="89"/>
        <item x="90"/>
        <item x="91"/>
        <item x="92"/>
        <item x="93"/>
        <item x="94"/>
        <item x="95"/>
        <item x="96"/>
        <item x="97"/>
        <item x="98"/>
        <item x="99"/>
        <item x="100"/>
        <item x="101"/>
        <item x="102"/>
        <item x="103"/>
        <item x="104"/>
        <item x="105"/>
        <item m="1" x="276"/>
        <item x="106"/>
        <item x="107"/>
        <item x="108"/>
        <item x="109"/>
        <item x="110"/>
        <item x="111"/>
        <item x="112"/>
        <item x="113"/>
        <item x="114"/>
        <item m="1" x="261"/>
        <item x="115"/>
        <item x="116"/>
        <item x="117"/>
        <item x="118"/>
        <item x="119"/>
        <item x="120"/>
        <item m="1" x="263"/>
        <item m="1" x="264"/>
        <item x="121"/>
        <item x="122"/>
        <item x="123"/>
        <item m="1" x="273"/>
        <item x="124"/>
        <item x="125"/>
        <item x="126"/>
        <item x="127"/>
        <item x="128"/>
        <item m="1" x="265"/>
        <item x="129"/>
        <item x="130"/>
        <item x="131"/>
        <item x="8"/>
        <item x="9"/>
        <item x="10"/>
        <item x="11"/>
        <item x="12"/>
        <item x="13"/>
        <item x="132"/>
        <item x="133"/>
        <item x="134"/>
        <item x="135"/>
        <item x="136"/>
        <item m="1" x="267"/>
        <item x="137"/>
        <item x="138"/>
        <item x="139"/>
        <item x="140"/>
        <item m="1" x="266"/>
        <item x="141"/>
        <item x="142"/>
        <item x="143"/>
        <item x="144"/>
        <item x="145"/>
        <item x="146"/>
        <item x="147"/>
        <item x="148"/>
        <item x="149"/>
        <item x="150"/>
        <item x="151"/>
        <item x="152"/>
        <item x="153"/>
        <item x="154"/>
        <item x="210"/>
        <item x="211"/>
        <item x="212"/>
        <item x="213"/>
        <item x="214"/>
        <item x="215"/>
        <item x="216"/>
        <item x="217"/>
        <item x="218"/>
        <item x="219"/>
        <item x="220"/>
        <item x="221"/>
        <item x="222"/>
        <item x="223"/>
        <item x="224"/>
        <item x="225"/>
        <item x="226"/>
        <item x="227"/>
        <item x="228"/>
        <item x="229"/>
        <item x="230"/>
        <item x="231"/>
        <item x="233"/>
        <item x="234"/>
        <item x="235"/>
        <item x="236"/>
        <item x="237"/>
        <item x="238"/>
        <item x="239"/>
        <item x="240"/>
        <item x="241"/>
        <item x="155"/>
        <item x="156"/>
        <item x="157"/>
        <item x="158"/>
        <item x="159"/>
        <item x="160"/>
        <item x="161"/>
        <item x="162"/>
        <item x="163"/>
        <item x="164"/>
        <item x="165"/>
        <item x="242"/>
        <item x="243"/>
        <item x="244"/>
        <item x="245"/>
        <item x="246"/>
        <item x="250"/>
        <item x="251"/>
        <item x="252"/>
        <item x="166"/>
        <item x="167"/>
        <item x="168"/>
        <item x="169"/>
        <item x="170"/>
        <item m="1" x="274"/>
        <item x="172"/>
        <item x="173"/>
        <item x="174"/>
        <item x="175"/>
        <item x="176"/>
        <item x="178"/>
        <item x="179"/>
        <item x="181"/>
        <item x="182"/>
        <item x="183"/>
        <item x="184"/>
        <item x="185"/>
        <item x="186"/>
        <item x="188"/>
        <item x="189"/>
        <item x="190"/>
        <item m="1" x="270"/>
        <item x="191"/>
        <item x="192"/>
        <item x="194"/>
        <item x="195"/>
        <item x="196"/>
        <item x="197"/>
        <item x="0"/>
        <item x="1"/>
        <item x="2"/>
        <item x="3"/>
        <item x="5"/>
        <item x="6"/>
        <item x="7"/>
        <item x="198"/>
        <item x="199"/>
        <item x="200"/>
        <item x="202"/>
        <item x="203"/>
        <item x="204"/>
        <item x="207"/>
        <item x="209"/>
        <item x="171"/>
        <item x="177"/>
        <item x="180"/>
        <item m="1" x="269"/>
        <item m="1" x="272"/>
        <item x="193"/>
        <item x="201"/>
        <item x="205"/>
        <item x="206"/>
        <item x="208"/>
        <item x="253"/>
        <item x="14"/>
        <item x="15"/>
        <item x="16"/>
        <item x="17"/>
        <item x="18"/>
        <item m="1" x="271"/>
        <item x="67"/>
        <item m="1" x="268"/>
        <item m="1" x="262"/>
        <item x="232"/>
        <item x="247"/>
        <item x="248"/>
        <item x="249"/>
        <item x="4"/>
        <item x="254"/>
        <item x="255"/>
        <item x="256"/>
        <item x="257"/>
        <item x="258"/>
        <item x="259"/>
        <item x="260"/>
        <item x="24"/>
        <item x="187"/>
      </items>
    </pivotField>
    <pivotField axis="axisRow" outline="0" showAll="0" defaultSubtotal="0">
      <items count="316">
        <item x="65"/>
        <item x="140"/>
        <item m="1" x="304"/>
        <item m="1" x="301"/>
        <item x="57"/>
        <item x="101"/>
        <item x="103"/>
        <item x="36"/>
        <item x="198"/>
        <item x="165"/>
        <item x="168"/>
        <item x="176"/>
        <item x="97"/>
        <item x="221"/>
        <item x="106"/>
        <item x="68"/>
        <item x="196"/>
        <item x="118"/>
        <item x="38"/>
        <item m="1" x="284"/>
        <item x="98"/>
        <item x="85"/>
        <item x="50"/>
        <item x="49"/>
        <item x="166"/>
        <item x="242"/>
        <item x="12"/>
        <item x="240"/>
        <item x="243"/>
        <item m="1" x="278"/>
        <item x="143"/>
        <item x="142"/>
        <item x="237"/>
        <item x="200"/>
        <item x="201"/>
        <item x="123"/>
        <item m="1" x="280"/>
        <item x="202"/>
        <item x="94"/>
        <item x="28"/>
        <item x="247"/>
        <item x="231"/>
        <item x="232"/>
        <item x="96"/>
        <item x="171"/>
        <item x="43"/>
        <item x="44"/>
        <item x="236"/>
        <item x="190"/>
        <item x="29"/>
        <item x="39"/>
        <item x="41"/>
        <item x="34"/>
        <item x="37"/>
        <item m="1" x="273"/>
        <item x="138"/>
        <item m="1" x="309"/>
        <item x="58"/>
        <item x="154"/>
        <item x="128"/>
        <item x="100"/>
        <item x="40"/>
        <item x="35"/>
        <item x="59"/>
        <item m="1" x="299"/>
        <item x="60"/>
        <item m="1" x="270"/>
        <item x="131"/>
        <item m="1" x="266"/>
        <item x="76"/>
        <item x="42"/>
        <item x="227"/>
        <item x="119"/>
        <item m="1" x="296"/>
        <item x="75"/>
        <item m="1" x="263"/>
        <item x="110"/>
        <item x="86"/>
        <item m="1" x="291"/>
        <item x="141"/>
        <item x="192"/>
        <item x="211"/>
        <item m="1" x="293"/>
        <item x="115"/>
        <item x="31"/>
        <item x="148"/>
        <item x="149"/>
        <item x="91"/>
        <item x="3"/>
        <item x="241"/>
        <item x="5"/>
        <item x="234"/>
        <item x="72"/>
        <item m="1" x="308"/>
        <item x="170"/>
        <item x="145"/>
        <item x="177"/>
        <item x="178"/>
        <item x="213"/>
        <item x="195"/>
        <item x="80"/>
        <item x="81"/>
        <item x="197"/>
        <item x="212"/>
        <item x="185"/>
        <item x="46"/>
        <item x="84"/>
        <item x="83"/>
        <item x="189"/>
        <item x="151"/>
        <item x="209"/>
        <item x="182"/>
        <item x="87"/>
        <item x="183"/>
        <item m="1" x="277"/>
        <item x="26"/>
        <item x="27"/>
        <item x="208"/>
        <item x="130"/>
        <item m="1" x="259"/>
        <item x="229"/>
        <item x="228"/>
        <item x="156"/>
        <item x="114"/>
        <item x="117"/>
        <item x="159"/>
        <item m="1" x="269"/>
        <item x="54"/>
        <item x="45"/>
        <item x="55"/>
        <item x="30"/>
        <item x="78"/>
        <item m="1" x="281"/>
        <item x="1"/>
        <item m="1" x="286"/>
        <item x="51"/>
        <item x="220"/>
        <item x="219"/>
        <item x="223"/>
        <item x="218"/>
        <item x="217"/>
        <item x="52"/>
        <item x="224"/>
        <item x="225"/>
        <item x="116"/>
        <item x="233"/>
        <item m="1" x="307"/>
        <item m="1" x="313"/>
        <item x="67"/>
        <item x="79"/>
        <item x="13"/>
        <item x="135"/>
        <item x="69"/>
        <item x="0"/>
        <item m="1" x="258"/>
        <item m="1" x="315"/>
        <item x="162"/>
        <item x="22"/>
        <item x="139"/>
        <item x="210"/>
        <item x="235"/>
        <item m="1" x="314"/>
        <item x="214"/>
        <item x="238"/>
        <item x="215"/>
        <item n="Have you implemented an network-based Intrusion Detection System?" x="146"/>
        <item n="Have you implemented a network-based Intrusion Prevention System?" x="147"/>
        <item x="33"/>
        <item x="10"/>
        <item x="194"/>
        <item x="216"/>
        <item m="1" x="297"/>
        <item x="172"/>
        <item x="102"/>
        <item m="1" x="292"/>
        <item x="77"/>
        <item m="1" x="289"/>
        <item m="1" x="305"/>
        <item m="1" x="306"/>
        <item x="222"/>
        <item x="99"/>
        <item x="73"/>
        <item m="1" x="275"/>
        <item x="62"/>
        <item x="132"/>
        <item x="113"/>
        <item m="1" x="262"/>
        <item m="1" x="311"/>
        <item x="82"/>
        <item m="1" x="271"/>
        <item x="111"/>
        <item x="127"/>
        <item x="90"/>
        <item m="1" x="285"/>
        <item x="155"/>
        <item x="248"/>
        <item m="1" x="272"/>
        <item x="126"/>
        <item m="1" x="260"/>
        <item x="63"/>
        <item x="136"/>
        <item x="64"/>
        <item x="137"/>
        <item x="226"/>
        <item x="71"/>
        <item x="7"/>
        <item m="1" x="265"/>
        <item m="1" x="287"/>
        <item x="93"/>
        <item x="153"/>
        <item x="120"/>
        <item x="144"/>
        <item x="129"/>
        <item m="1" x="300"/>
        <item m="1" x="303"/>
        <item x="173"/>
        <item m="1" x="312"/>
        <item x="32"/>
        <item x="125"/>
        <item m="1" x="294"/>
        <item x="23"/>
        <item x="56"/>
        <item x="53"/>
        <item x="160"/>
        <item x="6"/>
        <item x="2"/>
        <item x="88"/>
        <item x="25"/>
        <item x="20"/>
        <item x="19"/>
        <item x="21"/>
        <item x="74"/>
        <item x="95"/>
        <item x="207"/>
        <item x="179"/>
        <item x="180"/>
        <item x="112"/>
        <item m="1" x="290"/>
        <item x="193"/>
        <item m="1" x="283"/>
        <item m="1" x="267"/>
        <item m="1" x="264"/>
        <item m="1" x="282"/>
        <item m="1" x="295"/>
        <item x="191"/>
        <item m="1" x="288"/>
        <item m="1" x="298"/>
        <item x="204"/>
        <item x="206"/>
        <item x="250"/>
        <item x="14"/>
        <item x="15"/>
        <item x="16"/>
        <item x="17"/>
        <item x="18"/>
        <item m="1" x="261"/>
        <item x="66"/>
        <item m="1" x="310"/>
        <item m="1" x="268"/>
        <item x="230"/>
        <item x="244"/>
        <item x="245"/>
        <item x="246"/>
        <item x="121"/>
        <item m="1" x="276"/>
        <item x="4"/>
        <item x="251"/>
        <item x="252"/>
        <item x="253"/>
        <item x="254"/>
        <item x="255"/>
        <item x="256"/>
        <item x="257"/>
        <item x="24"/>
        <item x="48"/>
        <item x="61"/>
        <item x="89"/>
        <item x="92"/>
        <item x="105"/>
        <item x="107"/>
        <item m="1" x="279"/>
        <item x="122"/>
        <item x="124"/>
        <item x="133"/>
        <item x="134"/>
        <item m="1" x="274"/>
        <item x="152"/>
        <item x="157"/>
        <item x="158"/>
        <item x="161"/>
        <item x="167"/>
        <item x="174"/>
        <item x="175"/>
        <item x="184"/>
        <item x="186"/>
        <item x="187"/>
        <item x="188"/>
        <item m="1" x="302"/>
        <item x="205"/>
        <item x="239"/>
        <item x="249"/>
        <item x="8"/>
        <item x="9"/>
        <item x="11"/>
        <item x="163"/>
        <item x="181"/>
        <item x="203"/>
        <item x="47"/>
        <item x="70"/>
        <item x="104"/>
        <item x="108"/>
        <item x="109"/>
        <item x="150"/>
        <item x="164"/>
        <item x="169"/>
        <item x="199"/>
      </items>
    </pivotField>
    <pivotField axis="axisRow" outline="0" showAll="0" defaultSubtotal="0">
      <items count="3">
        <item x="0"/>
        <item x="1"/>
        <item x="2"/>
      </items>
    </pivotField>
    <pivotField axis="axisPage" multipleItemSelectionAllowed="1" showAll="0" defaultSubtotal="0">
      <items count="3">
        <item x="1"/>
        <item x="0"/>
        <item h="1" x="2"/>
      </items>
    </pivotField>
    <pivotField showAll="0"/>
    <pivotField showAll="0"/>
    <pivotField showAll="0"/>
    <pivotField showAll="0"/>
    <pivotField axis="axisPage" showAll="0" defaultSubtotal="0">
      <items count="4">
        <item x="2"/>
        <item x="0"/>
        <item x="1"/>
        <item x="3"/>
      </items>
    </pivotField>
    <pivotField showAll="0"/>
    <pivotField showAll="0"/>
    <pivotField axis="axisRow" outline="0" showAll="0" defaultSubtotal="0">
      <items count="33">
        <item x="5"/>
        <item x="16"/>
        <item x="15"/>
        <item x="2"/>
        <item x="21"/>
        <item x="9"/>
        <item x="32"/>
        <item x="0"/>
        <item x="23"/>
        <item x="4"/>
        <item x="13"/>
        <item x="29"/>
        <item x="26"/>
        <item x="1"/>
        <item x="22"/>
        <item x="10"/>
        <item x="7"/>
        <item x="28"/>
        <item x="18"/>
        <item x="19"/>
        <item x="24"/>
        <item x="25"/>
        <item x="12"/>
        <item x="14"/>
        <item x="30"/>
        <item x="11"/>
        <item x="20"/>
        <item x="8"/>
        <item x="6"/>
        <item x="3"/>
        <item x="27"/>
        <item x="31"/>
        <item x="17"/>
      </items>
    </pivotField>
    <pivotField axis="axisRow" outline="0" showAll="0" defaultSubtotal="0">
      <items count="27">
        <item x="1"/>
        <item x="20"/>
        <item x="2"/>
        <item x="11"/>
        <item x="4"/>
        <item x="8"/>
        <item x="26"/>
        <item x="19"/>
        <item x="16"/>
        <item x="18"/>
        <item x="15"/>
        <item x="13"/>
        <item x="17"/>
        <item x="14"/>
        <item x="6"/>
        <item x="12"/>
        <item x="9"/>
        <item x="10"/>
        <item x="23"/>
        <item x="25"/>
        <item x="24"/>
        <item x="22"/>
        <item x="21"/>
        <item x="7"/>
        <item x="0"/>
        <item x="3"/>
        <item x="5"/>
      </items>
    </pivotField>
    <pivotField axis="axisRow" outline="0" showAll="0" defaultSubtotal="0">
      <items count="72">
        <item x="1"/>
        <item x="12"/>
        <item x="19"/>
        <item x="15"/>
        <item x="32"/>
        <item x="58"/>
        <item x="38"/>
        <item x="42"/>
        <item x="56"/>
        <item x="55"/>
        <item x="54"/>
        <item x="43"/>
        <item x="11"/>
        <item x="16"/>
        <item x="30"/>
        <item x="17"/>
        <item x="36"/>
        <item x="23"/>
        <item x="48"/>
        <item x="14"/>
        <item x="31"/>
        <item x="53"/>
        <item x="46"/>
        <item x="45"/>
        <item x="47"/>
        <item x="34"/>
        <item x="52"/>
        <item x="59"/>
        <item x="4"/>
        <item x="69"/>
        <item x="44"/>
        <item x="70"/>
        <item x="60"/>
        <item x="25"/>
        <item x="24"/>
        <item x="2"/>
        <item x="26"/>
        <item x="29"/>
        <item x="0"/>
        <item x="68"/>
        <item x="5"/>
        <item x="67"/>
        <item x="57"/>
        <item x="66"/>
        <item x="61"/>
        <item x="62"/>
        <item x="63"/>
        <item x="28"/>
        <item x="27"/>
        <item x="37"/>
        <item x="35"/>
        <item x="49"/>
        <item x="50"/>
        <item x="33"/>
        <item x="39"/>
        <item x="40"/>
        <item x="9"/>
        <item x="13"/>
        <item x="21"/>
        <item x="7"/>
        <item x="71"/>
        <item x="18"/>
        <item x="20"/>
        <item x="64"/>
        <item x="8"/>
        <item x="51"/>
        <item x="22"/>
        <item x="10"/>
        <item x="3"/>
        <item x="65"/>
        <item x="6"/>
        <item x="41"/>
      </items>
    </pivotField>
    <pivotField axis="axisRow" outline="0" showAll="0" defaultSubtotal="0">
      <items count="52">
        <item x="1"/>
        <item x="32"/>
        <item x="30"/>
        <item x="31"/>
        <item x="39"/>
        <item x="33"/>
        <item x="36"/>
        <item x="35"/>
        <item x="34"/>
        <item x="50"/>
        <item x="42"/>
        <item x="11"/>
        <item x="10"/>
        <item x="6"/>
        <item x="2"/>
        <item x="0"/>
        <item x="13"/>
        <item x="14"/>
        <item x="38"/>
        <item x="37"/>
        <item x="19"/>
        <item x="7"/>
        <item x="12"/>
        <item x="8"/>
        <item x="27"/>
        <item x="45"/>
        <item x="21"/>
        <item x="26"/>
        <item x="23"/>
        <item x="20"/>
        <item x="24"/>
        <item x="25"/>
        <item x="28"/>
        <item x="29"/>
        <item x="18"/>
        <item x="46"/>
        <item x="48"/>
        <item x="44"/>
        <item x="41"/>
        <item x="43"/>
        <item x="16"/>
        <item x="17"/>
        <item x="22"/>
        <item x="3"/>
        <item x="15"/>
        <item x="9"/>
        <item x="47"/>
        <item x="5"/>
        <item x="40"/>
        <item x="4"/>
        <item x="49"/>
        <item x="51"/>
      </items>
    </pivotField>
    <pivotField axis="axisRow" outline="0" showAll="0" defaultSubtotal="0">
      <items count="72">
        <item x="1"/>
        <item x="19"/>
        <item x="12"/>
        <item x="68"/>
        <item x="10"/>
        <item x="45"/>
        <item x="31"/>
        <item x="7"/>
        <item x="6"/>
        <item x="69"/>
        <item x="30"/>
        <item x="41"/>
        <item x="29"/>
        <item x="11"/>
        <item x="57"/>
        <item x="20"/>
        <item x="67"/>
        <item x="48"/>
        <item x="61"/>
        <item x="23"/>
        <item x="35"/>
        <item x="59"/>
        <item x="51"/>
        <item x="28"/>
        <item x="55"/>
        <item x="24"/>
        <item x="56"/>
        <item x="63"/>
        <item x="44"/>
        <item x="70"/>
        <item x="58"/>
        <item x="25"/>
        <item x="26"/>
        <item x="27"/>
        <item x="9"/>
        <item x="16"/>
        <item x="17"/>
        <item x="18"/>
        <item x="15"/>
        <item x="13"/>
        <item x="14"/>
        <item x="66"/>
        <item x="52"/>
        <item x="64"/>
        <item x="43"/>
        <item x="42"/>
        <item x="53"/>
        <item x="65"/>
        <item x="71"/>
        <item x="38"/>
        <item x="49"/>
        <item x="39"/>
        <item x="33"/>
        <item x="40"/>
        <item x="47"/>
        <item x="37"/>
        <item x="36"/>
        <item x="5"/>
        <item x="46"/>
        <item x="32"/>
        <item x="34"/>
        <item x="54"/>
        <item x="2"/>
        <item x="0"/>
        <item x="3"/>
        <item x="8"/>
        <item x="50"/>
        <item x="4"/>
        <item x="60"/>
        <item x="62"/>
        <item x="21"/>
        <item x="22"/>
      </items>
    </pivotField>
    <pivotField axis="axisRow" outline="0" showAll="0" defaultSubtotal="0">
      <items count="70">
        <item x="2"/>
        <item x="66"/>
        <item x="14"/>
        <item x="45"/>
        <item x="19"/>
        <item x="41"/>
        <item x="39"/>
        <item x="32"/>
        <item x="16"/>
        <item x="11"/>
        <item x="31"/>
        <item x="18"/>
        <item x="28"/>
        <item x="24"/>
        <item x="65"/>
        <item x="57"/>
        <item x="56"/>
        <item x="62"/>
        <item x="29"/>
        <item x="44"/>
        <item x="67"/>
        <item x="68"/>
        <item x="3"/>
        <item x="27"/>
        <item x="54"/>
        <item x="5"/>
        <item x="50"/>
        <item x="53"/>
        <item x="52"/>
        <item x="55"/>
        <item x="17"/>
        <item x="15"/>
        <item x="59"/>
        <item x="30"/>
        <item x="51"/>
        <item x="35"/>
        <item x="38"/>
        <item x="37"/>
        <item x="1"/>
        <item x="22"/>
        <item x="20"/>
        <item x="23"/>
        <item x="21"/>
        <item x="43"/>
        <item x="63"/>
        <item x="64"/>
        <item x="12"/>
        <item x="33"/>
        <item x="47"/>
        <item x="46"/>
        <item x="34"/>
        <item x="42"/>
        <item x="7"/>
        <item x="48"/>
        <item x="0"/>
        <item x="6"/>
        <item x="36"/>
        <item x="40"/>
        <item x="61"/>
        <item x="13"/>
        <item x="49"/>
        <item x="4"/>
        <item x="58"/>
        <item x="60"/>
        <item x="8"/>
        <item x="9"/>
        <item x="10"/>
        <item x="69"/>
        <item x="25"/>
        <item x="26"/>
      </items>
    </pivotField>
    <pivotField axis="axisRow" showAll="0" defaultSubtotal="0">
      <items count="55">
        <item x="0"/>
        <item x="30"/>
        <item x="10"/>
        <item x="34"/>
        <item x="39"/>
        <item x="18"/>
        <item x="49"/>
        <item x="31"/>
        <item x="32"/>
        <item x="2"/>
        <item x="53"/>
        <item x="47"/>
        <item x="44"/>
        <item x="1"/>
        <item x="29"/>
        <item x="33"/>
        <item x="16"/>
        <item x="50"/>
        <item x="51"/>
        <item x="24"/>
        <item x="48"/>
        <item x="21"/>
        <item x="22"/>
        <item x="35"/>
        <item x="6"/>
        <item x="52"/>
        <item x="43"/>
        <item x="25"/>
        <item x="23"/>
        <item x="36"/>
        <item x="38"/>
        <item x="45"/>
        <item x="27"/>
        <item x="9"/>
        <item x="26"/>
        <item x="11"/>
        <item x="15"/>
        <item x="42"/>
        <item x="40"/>
        <item x="41"/>
        <item x="20"/>
        <item x="19"/>
        <item x="37"/>
        <item x="8"/>
        <item x="12"/>
        <item x="14"/>
        <item x="28"/>
        <item x="5"/>
        <item x="4"/>
        <item x="13"/>
        <item x="7"/>
        <item x="3"/>
        <item x="54"/>
        <item x="17"/>
        <item x="46"/>
      </items>
    </pivotField>
  </pivotFields>
  <rowFields count="11">
    <field x="0"/>
    <field x="1"/>
    <field x="2"/>
    <field x="3"/>
    <field x="12"/>
    <field x="13"/>
    <field x="14"/>
    <field x="15"/>
    <field x="16"/>
    <field x="17"/>
    <field x="18"/>
  </rowFields>
  <rowItems count="249">
    <i>
      <x v="7"/>
      <x v="118"/>
      <x v="301"/>
      <x/>
      <x/>
      <x/>
      <x v="28"/>
      <x/>
      <x/>
      <x v="55"/>
      <x/>
    </i>
    <i>
      <x v="8"/>
      <x v="119"/>
      <x v="302"/>
      <x/>
      <x/>
      <x/>
      <x v="28"/>
      <x/>
      <x/>
      <x v="52"/>
      <x/>
    </i>
    <i>
      <x v="9"/>
      <x v="120"/>
      <x v="168"/>
      <x/>
      <x/>
      <x/>
      <x v="28"/>
      <x/>
      <x/>
      <x v="52"/>
      <x/>
    </i>
    <i>
      <x v="10"/>
      <x v="121"/>
      <x v="303"/>
      <x/>
      <x/>
      <x/>
      <x v="38"/>
      <x/>
      <x/>
      <x v="55"/>
      <x v="24"/>
    </i>
    <i>
      <x v="11"/>
      <x v="122"/>
      <x v="26"/>
      <x/>
      <x/>
      <x/>
      <x v="38"/>
      <x/>
      <x/>
      <x v="55"/>
      <x/>
    </i>
    <i>
      <x v="12"/>
      <x v="123"/>
      <x v="150"/>
      <x/>
      <x/>
      <x v="2"/>
      <x v="40"/>
      <x v="15"/>
      <x v="63"/>
      <x v="55"/>
      <x/>
    </i>
    <i>
      <x v="13"/>
      <x v="254"/>
      <x v="250"/>
      <x/>
      <x v="7"/>
      <x/>
      <x v="70"/>
      <x v="14"/>
      <x v="57"/>
      <x v="64"/>
      <x v="13"/>
    </i>
    <i>
      <x v="14"/>
      <x v="255"/>
      <x v="251"/>
      <x/>
      <x v="7"/>
      <x/>
      <x v="70"/>
      <x v="14"/>
      <x v="57"/>
      <x/>
      <x v="13"/>
    </i>
    <i>
      <x v="15"/>
      <x v="256"/>
      <x v="252"/>
      <x/>
      <x v="7"/>
      <x/>
      <x v="70"/>
      <x v="15"/>
      <x/>
      <x v="65"/>
      <x v="13"/>
    </i>
    <i>
      <x v="16"/>
      <x v="257"/>
      <x v="253"/>
      <x/>
      <x/>
      <x/>
      <x v="70"/>
      <x v="14"/>
      <x/>
      <x v="66"/>
      <x v="13"/>
    </i>
    <i>
      <x v="17"/>
      <x v="258"/>
      <x v="254"/>
      <x/>
      <x/>
      <x/>
      <x v="28"/>
      <x v="14"/>
      <x/>
      <x/>
      <x/>
    </i>
    <i>
      <x v="18"/>
      <x v="61"/>
      <x v="229"/>
      <x/>
      <x v="9"/>
      <x/>
      <x v="59"/>
      <x v="14"/>
      <x v="8"/>
      <x v="9"/>
      <x/>
    </i>
    <i>
      <x v="19"/>
      <x v="62"/>
      <x v="228"/>
      <x/>
      <x v="9"/>
      <x/>
      <x v="64"/>
      <x v="14"/>
      <x v="7"/>
      <x/>
      <x/>
    </i>
    <i>
      <x v="20"/>
      <x v="63"/>
      <x v="230"/>
      <x/>
      <x v="9"/>
      <x/>
      <x/>
      <x v="14"/>
      <x/>
      <x/>
      <x/>
    </i>
    <i>
      <x v="21"/>
      <x v="64"/>
      <x v="157"/>
      <x/>
      <x v="7"/>
      <x/>
      <x v="38"/>
      <x v="14"/>
      <x/>
      <x/>
      <x/>
    </i>
    <i>
      <x v="22"/>
      <x v="65"/>
      <x v="220"/>
      <x/>
      <x v="7"/>
      <x/>
      <x v="56"/>
      <x v="14"/>
      <x v="57"/>
      <x v="46"/>
      <x/>
    </i>
    <i>
      <x v="24"/>
      <x v="66"/>
      <x v="227"/>
      <x/>
      <x v="9"/>
      <x/>
      <x v="56"/>
      <x v="14"/>
      <x/>
      <x/>
      <x/>
    </i>
    <i>
      <x v="26"/>
      <x v="17"/>
      <x v="115"/>
      <x/>
      <x v="13"/>
      <x/>
      <x/>
      <x v="13"/>
      <x/>
      <x/>
      <x/>
    </i>
    <i>
      <x v="27"/>
      <x v="18"/>
      <x v="116"/>
      <x/>
      <x v="16"/>
      <x/>
      <x v="12"/>
      <x v="13"/>
      <x/>
      <x/>
      <x/>
    </i>
    <i>
      <x v="28"/>
      <x v="19"/>
      <x v="39"/>
      <x/>
      <x v="9"/>
      <x/>
      <x v="1"/>
      <x v="21"/>
      <x v="7"/>
      <x v="2"/>
      <x v="43"/>
    </i>
    <i>
      <x v="29"/>
      <x v="20"/>
      <x v="49"/>
      <x/>
      <x v="27"/>
      <x/>
      <x v="57"/>
      <x v="23"/>
      <x v="34"/>
      <x v="31"/>
      <x v="43"/>
    </i>
    <i>
      <x v="30"/>
      <x v="21"/>
      <x v="130"/>
      <x/>
      <x v="13"/>
      <x/>
      <x/>
      <x v="13"/>
      <x/>
      <x/>
      <x/>
    </i>
    <i>
      <x v="31"/>
      <x v="22"/>
      <x v="84"/>
      <x/>
      <x v="5"/>
      <x/>
      <x v="1"/>
      <x v="45"/>
      <x v="4"/>
      <x v="8"/>
      <x/>
    </i>
    <i>
      <x v="32"/>
      <x v="23"/>
      <x v="217"/>
      <x/>
      <x v="15"/>
      <x/>
      <x v="19"/>
      <x v="45"/>
      <x/>
      <x v="2"/>
      <x/>
    </i>
    <i>
      <x v="33"/>
      <x v="24"/>
      <x v="167"/>
      <x/>
      <x/>
      <x/>
      <x v="3"/>
      <x/>
      <x/>
      <x/>
      <x v="33"/>
    </i>
    <i>
      <x v="34"/>
      <x v="25"/>
      <x v="52"/>
      <x/>
      <x v="15"/>
      <x/>
      <x v="19"/>
      <x v="12"/>
      <x/>
      <x/>
      <x/>
    </i>
    <i>
      <x v="35"/>
      <x v="26"/>
      <x v="62"/>
      <x/>
      <x v="15"/>
      <x/>
      <x v="13"/>
      <x v="11"/>
      <x/>
      <x v="30"/>
      <x v="2"/>
    </i>
    <i>
      <x v="36"/>
      <x v="27"/>
      <x v="7"/>
      <x/>
      <x v="7"/>
      <x/>
      <x v="15"/>
      <x/>
      <x/>
      <x/>
      <x/>
    </i>
    <i>
      <x v="37"/>
      <x v="28"/>
      <x v="53"/>
      <x/>
      <x v="25"/>
      <x/>
      <x v="13"/>
      <x/>
      <x/>
      <x/>
      <x/>
    </i>
    <i>
      <x v="38"/>
      <x v="29"/>
      <x v="18"/>
      <x/>
      <x v="25"/>
      <x/>
      <x v="19"/>
      <x/>
      <x/>
      <x/>
      <x/>
    </i>
    <i>
      <x v="39"/>
      <x v="30"/>
      <x v="50"/>
      <x/>
      <x v="15"/>
      <x/>
      <x/>
      <x/>
      <x/>
      <x/>
      <x/>
    </i>
    <i>
      <x v="40"/>
      <x v="31"/>
      <x v="61"/>
      <x/>
      <x v="9"/>
      <x/>
      <x v="61"/>
      <x v="23"/>
      <x v="13"/>
      <x v="11"/>
      <x v="35"/>
    </i>
    <i>
      <x v="41"/>
      <x v="32"/>
      <x v="51"/>
      <x/>
      <x v="22"/>
      <x/>
      <x v="2"/>
      <x v="23"/>
      <x v="2"/>
      <x v="4"/>
      <x v="44"/>
    </i>
    <i>
      <x v="42"/>
      <x v="33"/>
      <x v="130"/>
      <x/>
      <x v="9"/>
      <x/>
      <x v="57"/>
      <x v="22"/>
      <x v="7"/>
      <x/>
      <x/>
    </i>
    <i>
      <x v="43"/>
      <x v="34"/>
      <x v="70"/>
      <x/>
      <x/>
      <x/>
      <x/>
      <x/>
      <x/>
      <x/>
      <x v="49"/>
    </i>
    <i>
      <x v="44"/>
      <x/>
      <x v="45"/>
      <x/>
      <x v="10"/>
      <x/>
      <x v="62"/>
      <x v="16"/>
      <x v="39"/>
      <x v="40"/>
      <x v="45"/>
    </i>
    <i>
      <x v="45"/>
      <x v="1"/>
      <x v="46"/>
      <x/>
      <x v="10"/>
      <x/>
      <x v="62"/>
      <x v="16"/>
      <x v="40"/>
      <x v="42"/>
      <x v="45"/>
    </i>
    <i>
      <x v="46"/>
      <x v="2"/>
      <x v="128"/>
      <x/>
      <x v="10"/>
      <x/>
      <x v="62"/>
      <x v="16"/>
      <x/>
      <x/>
      <x v="45"/>
    </i>
    <i>
      <x v="47"/>
      <x v="3"/>
      <x v="105"/>
      <x/>
      <x v="10"/>
      <x/>
      <x v="62"/>
      <x v="16"/>
      <x v="38"/>
      <x v="40"/>
      <x v="36"/>
    </i>
    <i>
      <x v="48"/>
      <x v="4"/>
      <x v="307"/>
      <x/>
      <x v="10"/>
      <x/>
      <x v="58"/>
      <x v="16"/>
      <x v="35"/>
      <x v="39"/>
      <x v="45"/>
    </i>
    <i>
      <x v="49"/>
      <x v="5"/>
      <x v="274"/>
      <x/>
      <x v="10"/>
      <x/>
      <x v="56"/>
      <x/>
      <x/>
      <x/>
      <x v="36"/>
    </i>
    <i>
      <x v="50"/>
      <x v="6"/>
      <x v="23"/>
      <x/>
      <x v="10"/>
      <x/>
      <x v="56"/>
      <x v="16"/>
      <x/>
      <x/>
      <x v="45"/>
    </i>
    <i>
      <x v="51"/>
      <x v="7"/>
      <x v="22"/>
      <x/>
      <x v="10"/>
      <x/>
      <x v="56"/>
      <x v="16"/>
      <x v="36"/>
      <x v="42"/>
      <x v="45"/>
    </i>
    <i>
      <x v="52"/>
      <x v="8"/>
      <x v="135"/>
      <x/>
      <x v="10"/>
      <x/>
      <x v="56"/>
      <x v="22"/>
      <x v="37"/>
      <x v="41"/>
      <x v="45"/>
    </i>
    <i>
      <x v="53"/>
      <x v="9"/>
      <x v="141"/>
      <x/>
      <x v="10"/>
      <x/>
      <x v="66"/>
      <x v="17"/>
      <x/>
      <x/>
      <x/>
    </i>
    <i>
      <x v="54"/>
      <x v="10"/>
      <x v="222"/>
      <x/>
      <x v="10"/>
      <x/>
      <x v="56"/>
      <x v="17"/>
      <x/>
      <x/>
      <x v="45"/>
    </i>
    <i>
      <x v="55"/>
      <x v="11"/>
      <x v="127"/>
      <x/>
      <x v="10"/>
      <x/>
      <x v="66"/>
      <x v="17"/>
      <x/>
      <x/>
      <x/>
    </i>
    <i>
      <x v="56"/>
      <x v="12"/>
      <x v="129"/>
      <x/>
      <x v="10"/>
      <x/>
      <x/>
      <x v="17"/>
      <x/>
      <x/>
      <x/>
    </i>
    <i>
      <x v="57"/>
      <x v="13"/>
      <x v="221"/>
      <x/>
      <x v="10"/>
      <x/>
      <x/>
      <x v="17"/>
      <x v="1"/>
      <x/>
      <x v="45"/>
    </i>
    <i>
      <x v="58"/>
      <x v="14"/>
      <x v="4"/>
      <x/>
      <x v="23"/>
      <x/>
      <x v="17"/>
      <x v="44"/>
      <x v="15"/>
      <x v="13"/>
      <x v="16"/>
    </i>
    <i>
      <x v="59"/>
      <x v="15"/>
      <x v="57"/>
      <x/>
      <x v="23"/>
      <x/>
      <x v="17"/>
      <x v="44"/>
      <x v="70"/>
      <x v="68"/>
      <x v="53"/>
    </i>
    <i>
      <x v="60"/>
      <x v="16"/>
      <x v="63"/>
      <x/>
      <x v="23"/>
      <x/>
      <x v="17"/>
      <x v="44"/>
      <x v="71"/>
      <x v="69"/>
      <x v="5"/>
    </i>
    <i>
      <x v="61"/>
      <x v="35"/>
      <x v="65"/>
      <x/>
      <x v="3"/>
      <x/>
      <x v="34"/>
      <x v="43"/>
      <x v="19"/>
      <x v="23"/>
      <x/>
    </i>
    <i>
      <x v="62"/>
      <x v="36"/>
      <x v="275"/>
      <x/>
      <x v="3"/>
      <x/>
      <x/>
      <x v="43"/>
      <x v="19"/>
      <x v="12"/>
      <x/>
    </i>
    <i>
      <x v="63"/>
      <x v="37"/>
      <x v="183"/>
      <x/>
      <x v="3"/>
      <x/>
      <x v="34"/>
      <x v="43"/>
      <x v="19"/>
      <x v="23"/>
      <x/>
    </i>
    <i>
      <x v="64"/>
      <x v="38"/>
      <x v="199"/>
      <x/>
      <x v="3"/>
      <x/>
      <x v="33"/>
      <x v="43"/>
      <x v="19"/>
      <x v="23"/>
      <x/>
    </i>
    <i>
      <x v="65"/>
      <x v="39"/>
      <x v="201"/>
      <x/>
      <x v="3"/>
      <x/>
      <x v="35"/>
      <x v="43"/>
      <x v="19"/>
      <x v="23"/>
      <x/>
    </i>
    <i>
      <x v="66"/>
      <x v="40"/>
      <x/>
      <x/>
      <x v="3"/>
      <x/>
      <x v="35"/>
      <x v="43"/>
      <x v="19"/>
      <x v="23"/>
      <x/>
    </i>
    <i>
      <x v="67"/>
      <x v="260"/>
      <x v="256"/>
      <x/>
      <x v="3"/>
      <x/>
      <x v="36"/>
      <x v="43"/>
      <x v="19"/>
      <x v="23"/>
      <x/>
    </i>
    <i>
      <x v="68"/>
      <x v="41"/>
      <x v="148"/>
      <x/>
      <x v="3"/>
      <x/>
      <x v="48"/>
      <x v="43"/>
      <x v="25"/>
      <x v="18"/>
      <x v="35"/>
    </i>
    <i>
      <x v="69"/>
      <x v="42"/>
      <x v="15"/>
      <x/>
      <x v="3"/>
      <x/>
      <x v="47"/>
      <x v="43"/>
      <x/>
      <x v="12"/>
      <x v="35"/>
    </i>
    <i>
      <x v="70"/>
      <x v="43"/>
      <x v="152"/>
      <x/>
      <x v="3"/>
      <x/>
      <x v="37"/>
      <x v="43"/>
      <x/>
      <x v="12"/>
      <x v="9"/>
    </i>
    <i>
      <x v="71"/>
      <x v="44"/>
      <x v="308"/>
      <x/>
      <x v="3"/>
      <x/>
      <x v="36"/>
      <x v="43"/>
      <x/>
      <x v="12"/>
      <x v="9"/>
    </i>
    <i>
      <x v="72"/>
      <x v="45"/>
      <x v="204"/>
      <x/>
      <x v="3"/>
      <x/>
      <x/>
      <x v="43"/>
      <x/>
      <x v="12"/>
      <x v="9"/>
    </i>
    <i>
      <x v="73"/>
      <x v="46"/>
      <x v="92"/>
      <x/>
      <x v="3"/>
      <x/>
      <x v="14"/>
      <x v="40"/>
      <x v="31"/>
      <x v="33"/>
      <x v="41"/>
    </i>
    <i>
      <x v="74"/>
      <x v="47"/>
      <x v="181"/>
      <x/>
      <x v="3"/>
      <x/>
      <x v="14"/>
      <x v="41"/>
      <x v="32"/>
      <x v="33"/>
      <x v="41"/>
    </i>
    <i>
      <x v="75"/>
      <x v="48"/>
      <x v="231"/>
      <x/>
      <x v="3"/>
      <x/>
      <x v="14"/>
      <x/>
      <x/>
      <x v="33"/>
      <x v="40"/>
    </i>
    <i>
      <x v="76"/>
      <x v="49"/>
      <x v="74"/>
      <x/>
      <x v="3"/>
      <x/>
      <x/>
      <x/>
      <x/>
      <x v="33"/>
      <x v="9"/>
    </i>
    <i>
      <x v="77"/>
      <x v="50"/>
      <x v="69"/>
      <x/>
      <x v="15"/>
      <x/>
      <x/>
      <x/>
      <x/>
      <x v="33"/>
      <x v="21"/>
    </i>
    <i>
      <x v="78"/>
      <x v="51"/>
      <x v="175"/>
      <x/>
      <x v="15"/>
      <x/>
      <x/>
      <x/>
      <x/>
      <x v="33"/>
      <x/>
    </i>
    <i>
      <x v="79"/>
      <x v="52"/>
      <x v="131"/>
      <x/>
      <x v="3"/>
      <x/>
      <x/>
      <x/>
      <x/>
      <x v="33"/>
      <x/>
    </i>
    <i>
      <x v="80"/>
      <x v="53"/>
      <x v="149"/>
      <x/>
      <x v="15"/>
      <x/>
      <x v="13"/>
      <x v="34"/>
      <x v="33"/>
      <x v="33"/>
      <x v="9"/>
    </i>
    <i>
      <x v="81"/>
      <x v="54"/>
      <x v="100"/>
      <x/>
      <x v="3"/>
      <x/>
      <x/>
      <x/>
      <x v="23"/>
      <x v="33"/>
      <x/>
    </i>
    <i>
      <x v="82"/>
      <x v="55"/>
      <x v="101"/>
      <x/>
      <x v="15"/>
      <x/>
      <x/>
      <x/>
      <x/>
      <x v="33"/>
      <x/>
    </i>
    <i>
      <x v="83"/>
      <x v="56"/>
      <x v="188"/>
      <x/>
      <x/>
      <x/>
      <x/>
      <x/>
      <x/>
      <x v="33"/>
      <x/>
    </i>
    <i>
      <x v="84"/>
      <x v="57"/>
      <x v="107"/>
      <x/>
      <x v="15"/>
      <x/>
      <x v="20"/>
      <x/>
      <x/>
      <x v="33"/>
      <x v="22"/>
    </i>
    <i>
      <x v="85"/>
      <x v="58"/>
      <x v="106"/>
      <x/>
      <x v="7"/>
      <x v="4"/>
      <x v="20"/>
      <x/>
      <x/>
      <x v="33"/>
      <x v="28"/>
    </i>
    <i>
      <x v="86"/>
      <x v="59"/>
      <x v="21"/>
      <x/>
      <x v="3"/>
      <x/>
      <x/>
      <x/>
      <x/>
      <x v="33"/>
      <x v="19"/>
    </i>
    <i>
      <x v="87"/>
      <x v="60"/>
      <x v="77"/>
      <x/>
      <x v="3"/>
      <x/>
      <x v="14"/>
      <x v="40"/>
      <x/>
      <x v="33"/>
      <x v="27"/>
    </i>
    <i>
      <x v="88"/>
      <x v="68"/>
      <x v="112"/>
      <x/>
      <x v="5"/>
      <x/>
      <x/>
      <x v="20"/>
      <x v="12"/>
      <x v="10"/>
      <x v="13"/>
    </i>
    <i>
      <x v="89"/>
      <x v="69"/>
      <x v="226"/>
      <x/>
      <x v="5"/>
      <x/>
      <x/>
      <x v="20"/>
      <x v="10"/>
      <x v="7"/>
      <x v="34"/>
    </i>
    <i>
      <x v="90"/>
      <x v="70"/>
      <x v="276"/>
      <x/>
      <x v="7"/>
      <x/>
      <x v="4"/>
      <x v="29"/>
      <x/>
      <x/>
      <x v="32"/>
    </i>
    <i>
      <x v="91"/>
      <x v="71"/>
      <x v="192"/>
      <x/>
      <x v="7"/>
      <x/>
      <x v="53"/>
      <x v="26"/>
      <x v="6"/>
      <x v="47"/>
      <x v="13"/>
    </i>
    <i>
      <x v="92"/>
      <x v="72"/>
      <x v="87"/>
      <x/>
      <x v="7"/>
      <x/>
      <x v="53"/>
      <x/>
      <x v="59"/>
      <x/>
      <x v="9"/>
    </i>
    <i>
      <x v="93"/>
      <x v="73"/>
      <x v="277"/>
      <x/>
      <x v="7"/>
      <x/>
      <x v="25"/>
      <x v="29"/>
      <x/>
      <x v="50"/>
      <x v="32"/>
    </i>
    <i>
      <x v="94"/>
      <x v="74"/>
      <x v="208"/>
      <x/>
      <x v="2"/>
      <x/>
      <x/>
      <x/>
      <x v="52"/>
      <x v="46"/>
      <x v="34"/>
    </i>
    <i>
      <x v="95"/>
      <x v="75"/>
      <x v="38"/>
      <x/>
      <x v="7"/>
      <x/>
      <x v="50"/>
      <x/>
      <x v="52"/>
      <x v="46"/>
      <x v="13"/>
    </i>
    <i>
      <x v="96"/>
      <x v="76"/>
      <x v="232"/>
      <x/>
      <x v="7"/>
      <x/>
      <x v="50"/>
      <x/>
      <x/>
      <x/>
      <x v="13"/>
    </i>
    <i>
      <x v="97"/>
      <x v="77"/>
      <x v="43"/>
      <x/>
      <x/>
      <x/>
      <x v="16"/>
      <x/>
      <x/>
      <x/>
      <x v="13"/>
    </i>
    <i>
      <x v="98"/>
      <x v="78"/>
      <x v="12"/>
      <x/>
      <x v="7"/>
      <x/>
      <x v="49"/>
      <x/>
      <x v="52"/>
      <x/>
      <x v="13"/>
    </i>
    <i>
      <x v="99"/>
      <x v="79"/>
      <x v="20"/>
      <x/>
      <x v="7"/>
      <x/>
      <x v="49"/>
      <x/>
      <x v="57"/>
      <x/>
      <x v="13"/>
    </i>
    <i>
      <x v="100"/>
      <x v="80"/>
      <x v="180"/>
      <x/>
      <x v="1"/>
      <x/>
      <x v="49"/>
      <x/>
      <x v="52"/>
      <x/>
      <x v="13"/>
    </i>
    <i>
      <x v="101"/>
      <x v="81"/>
      <x v="60"/>
      <x/>
      <x v="3"/>
      <x/>
      <x v="16"/>
      <x v="42"/>
      <x v="60"/>
      <x v="35"/>
      <x v="46"/>
    </i>
    <i>
      <x v="102"/>
      <x v="82"/>
      <x v="5"/>
      <x/>
      <x v="3"/>
      <x/>
      <x v="16"/>
      <x v="42"/>
      <x v="60"/>
      <x v="35"/>
      <x v="13"/>
    </i>
    <i>
      <x v="103"/>
      <x v="83"/>
      <x v="173"/>
      <x/>
      <x v="3"/>
      <x/>
      <x v="16"/>
      <x v="42"/>
      <x v="60"/>
      <x v="35"/>
      <x/>
    </i>
    <i>
      <x v="104"/>
      <x v="84"/>
      <x v="6"/>
      <x/>
      <x v="3"/>
      <x/>
      <x v="16"/>
      <x v="28"/>
      <x v="60"/>
      <x v="35"/>
      <x/>
    </i>
    <i>
      <x v="105"/>
      <x v="85"/>
      <x v="309"/>
      <x/>
      <x v="3"/>
      <x/>
      <x v="6"/>
      <x/>
      <x v="20"/>
      <x v="56"/>
      <x/>
    </i>
    <i>
      <x v="106"/>
      <x v="87"/>
      <x v="278"/>
      <x/>
      <x v="3"/>
      <x/>
      <x v="16"/>
      <x v="42"/>
      <x v="56"/>
      <x v="35"/>
      <x v="46"/>
    </i>
    <i>
      <x v="107"/>
      <x v="88"/>
      <x v="14"/>
      <x/>
      <x v="3"/>
      <x/>
      <x v="16"/>
      <x v="42"/>
      <x v="55"/>
      <x v="37"/>
      <x v="46"/>
    </i>
    <i>
      <x v="108"/>
      <x v="89"/>
      <x v="279"/>
      <x/>
      <x v="7"/>
      <x/>
      <x v="16"/>
      <x/>
      <x v="60"/>
      <x v="37"/>
      <x v="13"/>
    </i>
    <i>
      <x v="109"/>
      <x v="90"/>
      <x v="310"/>
      <x/>
      <x v="7"/>
      <x/>
      <x v="54"/>
      <x v="30"/>
      <x v="49"/>
      <x v="36"/>
      <x v="46"/>
    </i>
    <i>
      <x v="110"/>
      <x v="91"/>
      <x v="311"/>
      <x/>
      <x v="7"/>
      <x/>
      <x v="55"/>
      <x v="30"/>
      <x v="51"/>
      <x v="6"/>
      <x/>
    </i>
    <i>
      <x v="111"/>
      <x v="92"/>
      <x v="76"/>
      <x/>
      <x v="7"/>
      <x/>
      <x v="55"/>
      <x v="31"/>
      <x v="51"/>
      <x v="57"/>
      <x/>
    </i>
    <i>
      <x v="112"/>
      <x v="93"/>
      <x v="190"/>
      <x/>
      <x v="7"/>
      <x/>
      <x v="55"/>
      <x v="30"/>
      <x v="53"/>
      <x v="5"/>
      <x v="34"/>
    </i>
    <i>
      <x v="113"/>
      <x v="94"/>
      <x v="236"/>
      <x/>
      <x v="7"/>
      <x/>
      <x v="38"/>
      <x v="15"/>
      <x/>
      <x/>
      <x/>
    </i>
    <i>
      <x v="114"/>
      <x v="95"/>
      <x v="185"/>
      <x/>
      <x v="32"/>
      <x/>
      <x v="71"/>
      <x v="22"/>
      <x/>
      <x/>
      <x/>
    </i>
    <i>
      <x v="115"/>
      <x v="97"/>
      <x v="123"/>
      <x/>
      <x v="7"/>
      <x/>
      <x v="4"/>
      <x v="26"/>
      <x/>
      <x/>
      <x/>
    </i>
    <i>
      <x v="116"/>
      <x v="98"/>
      <x v="83"/>
      <x/>
      <x v="7"/>
      <x/>
      <x v="4"/>
      <x v="27"/>
      <x/>
      <x/>
      <x/>
    </i>
    <i>
      <x v="117"/>
      <x v="99"/>
      <x v="144"/>
      <x/>
      <x v="9"/>
      <x/>
      <x v="7"/>
      <x v="20"/>
      <x/>
      <x/>
      <x v="34"/>
    </i>
    <i>
      <x v="118"/>
      <x v="100"/>
      <x v="124"/>
      <x/>
      <x v="7"/>
      <x/>
      <x v="7"/>
      <x/>
      <x/>
      <x/>
      <x/>
    </i>
    <i>
      <x v="119"/>
      <x v="101"/>
      <x v="17"/>
      <x/>
      <x v="18"/>
      <x/>
      <x v="37"/>
      <x/>
      <x/>
      <x/>
      <x/>
    </i>
    <i>
      <x v="120"/>
      <x v="102"/>
      <x v="72"/>
      <x/>
      <x v="19"/>
      <x/>
      <x/>
      <x/>
      <x/>
      <x v="9"/>
      <x v="13"/>
    </i>
    <i>
      <x v="123"/>
      <x v="105"/>
      <x v="210"/>
      <x/>
      <x v="26"/>
      <x/>
      <x/>
      <x v="24"/>
      <x v="11"/>
      <x/>
      <x/>
    </i>
    <i>
      <x v="124"/>
      <x v="106"/>
      <x v="263"/>
      <x/>
      <x v="5"/>
      <x/>
      <x v="38"/>
      <x/>
      <x/>
      <x/>
      <x v="13"/>
    </i>
    <i>
      <x v="125"/>
      <x v="107"/>
      <x v="281"/>
      <x/>
      <x v="5"/>
      <x/>
      <x v="38"/>
      <x/>
      <x/>
      <x/>
      <x v="14"/>
    </i>
    <i>
      <x v="127"/>
      <x v="109"/>
      <x v="35"/>
      <x/>
      <x v="3"/>
      <x/>
      <x v="11"/>
      <x/>
      <x/>
      <x/>
      <x v="13"/>
    </i>
    <i>
      <x v="128"/>
      <x v="110"/>
      <x v="282"/>
      <x/>
      <x v="5"/>
      <x/>
      <x v="38"/>
      <x/>
      <x/>
      <x/>
      <x v="13"/>
    </i>
    <i>
      <x v="129"/>
      <x v="111"/>
      <x v="218"/>
      <x/>
      <x/>
      <x/>
      <x v="34"/>
      <x/>
      <x/>
      <x/>
      <x/>
    </i>
    <i>
      <x v="130"/>
      <x v="112"/>
      <x v="197"/>
      <x/>
      <x v="3"/>
      <x/>
      <x v="34"/>
      <x v="32"/>
      <x/>
      <x/>
      <x/>
    </i>
    <i>
      <x v="131"/>
      <x v="113"/>
      <x v="191"/>
      <x/>
      <x/>
      <x/>
      <x v="37"/>
      <x v="32"/>
      <x/>
      <x/>
      <x/>
    </i>
    <i>
      <x v="133"/>
      <x v="115"/>
      <x v="59"/>
      <x/>
      <x/>
      <x/>
      <x v="37"/>
      <x/>
      <x/>
      <x v="51"/>
      <x/>
    </i>
    <i>
      <x v="134"/>
      <x v="116"/>
      <x v="212"/>
      <x/>
      <x v="3"/>
      <x/>
      <x v="37"/>
      <x v="32"/>
      <x/>
      <x v="51"/>
      <x v="13"/>
    </i>
    <i>
      <x v="135"/>
      <x v="117"/>
      <x v="118"/>
      <x/>
      <x v="7"/>
      <x/>
      <x v="37"/>
      <x v="32"/>
      <x/>
      <x v="51"/>
      <x v="13"/>
    </i>
    <i>
      <x v="136"/>
      <x v="124"/>
      <x v="67"/>
      <x/>
      <x v="3"/>
      <x/>
      <x v="34"/>
      <x v="43"/>
      <x v="19"/>
      <x v="12"/>
      <x v="13"/>
    </i>
    <i>
      <x v="137"/>
      <x v="125"/>
      <x v="184"/>
      <x/>
      <x v="3"/>
      <x/>
      <x v="30"/>
      <x v="43"/>
      <x v="19"/>
      <x v="12"/>
      <x v="13"/>
    </i>
    <i>
      <x v="138"/>
      <x v="126"/>
      <x v="283"/>
      <x/>
      <x v="3"/>
      <x/>
      <x/>
      <x v="43"/>
      <x v="19"/>
      <x v="12"/>
      <x v="13"/>
    </i>
    <i>
      <x v="139"/>
      <x v="127"/>
      <x v="284"/>
      <x/>
      <x v="4"/>
      <x/>
      <x v="34"/>
      <x v="43"/>
      <x/>
      <x v="12"/>
      <x v="13"/>
    </i>
    <i>
      <x v="140"/>
      <x v="128"/>
      <x v="151"/>
      <x/>
      <x v="3"/>
      <x/>
      <x v="37"/>
      <x v="43"/>
      <x/>
      <x v="12"/>
      <x/>
    </i>
    <i>
      <x v="142"/>
      <x v="130"/>
      <x v="200"/>
      <x/>
      <x v="3"/>
      <x/>
      <x/>
      <x v="43"/>
      <x v="19"/>
      <x v="12"/>
      <x v="13"/>
    </i>
    <i>
      <x v="143"/>
      <x v="131"/>
      <x v="202"/>
      <x/>
      <x v="3"/>
      <x/>
      <x v="35"/>
      <x v="43"/>
      <x v="19"/>
      <x v="12"/>
      <x v="13"/>
    </i>
    <i>
      <x v="144"/>
      <x v="132"/>
      <x v="55"/>
      <x/>
      <x v="3"/>
      <x/>
      <x v="36"/>
      <x v="43"/>
      <x v="19"/>
      <x v="12"/>
      <x/>
    </i>
    <i>
      <x v="147"/>
      <x v="135"/>
      <x v="1"/>
      <x/>
      <x v="3"/>
      <x/>
      <x v="34"/>
      <x v="43"/>
      <x v="19"/>
      <x v="12"/>
      <x/>
    </i>
    <i>
      <x v="148"/>
      <x v="136"/>
      <x v="79"/>
      <x/>
      <x/>
      <x/>
      <x/>
      <x/>
      <x v="45"/>
      <x v="12"/>
      <x v="13"/>
    </i>
    <i>
      <x v="150"/>
      <x v="138"/>
      <x v="31"/>
      <x/>
      <x v="26"/>
      <x/>
      <x v="23"/>
      <x v="33"/>
      <x/>
      <x/>
      <x v="1"/>
    </i>
    <i>
      <x v="151"/>
      <x v="139"/>
      <x v="30"/>
      <x/>
      <x v="26"/>
      <x/>
      <x v="23"/>
      <x v="33"/>
      <x/>
      <x/>
      <x v="1"/>
    </i>
    <i>
      <x v="152"/>
      <x v="140"/>
      <x v="211"/>
      <x/>
      <x v="26"/>
      <x/>
      <x v="22"/>
      <x v="24"/>
      <x/>
      <x/>
      <x v="1"/>
    </i>
    <i>
      <x v="153"/>
      <x v="141"/>
      <x v="95"/>
      <x/>
      <x v="26"/>
      <x/>
      <x v="14"/>
      <x v="24"/>
      <x/>
      <x/>
      <x v="1"/>
    </i>
    <i>
      <x v="154"/>
      <x v="142"/>
      <x v="165"/>
      <x/>
      <x v="14"/>
      <x/>
      <x v="24"/>
      <x v="2"/>
      <x v="44"/>
      <x v="43"/>
      <x v="7"/>
    </i>
    <i>
      <x v="155"/>
      <x v="143"/>
      <x v="166"/>
      <x/>
      <x v="14"/>
      <x/>
      <x v="24"/>
      <x v="2"/>
      <x v="44"/>
      <x v="43"/>
      <x v="7"/>
    </i>
    <i>
      <x v="156"/>
      <x v="144"/>
      <x v="85"/>
      <x/>
      <x v="14"/>
      <x/>
      <x v="24"/>
      <x v="2"/>
      <x v="44"/>
      <x v="43"/>
      <x v="7"/>
    </i>
    <i>
      <x v="157"/>
      <x v="145"/>
      <x v="86"/>
      <x/>
      <x v="14"/>
      <x/>
      <x v="24"/>
      <x v="2"/>
      <x v="44"/>
      <x v="43"/>
      <x v="7"/>
    </i>
    <i>
      <x v="158"/>
      <x v="146"/>
      <x v="312"/>
      <x/>
      <x v="14"/>
      <x/>
      <x v="18"/>
      <x/>
      <x v="44"/>
      <x v="43"/>
      <x v="8"/>
    </i>
    <i>
      <x v="159"/>
      <x v="147"/>
      <x v="109"/>
      <x/>
      <x v="14"/>
      <x/>
      <x v="18"/>
      <x v="3"/>
      <x v="44"/>
      <x v="43"/>
      <x v="7"/>
    </i>
    <i>
      <x v="161"/>
      <x v="148"/>
      <x v="286"/>
      <x/>
      <x v="23"/>
      <x/>
      <x v="18"/>
      <x v="1"/>
      <x v="28"/>
      <x v="19"/>
      <x v="15"/>
    </i>
    <i>
      <x v="162"/>
      <x v="180"/>
      <x v="209"/>
      <x/>
      <x v="13"/>
      <x/>
      <x/>
      <x/>
      <x/>
      <x/>
      <x/>
    </i>
    <i>
      <x v="163"/>
      <x v="181"/>
      <x v="58"/>
      <x/>
      <x v="18"/>
      <x/>
      <x/>
      <x v="5"/>
      <x/>
      <x/>
      <x/>
    </i>
    <i>
      <x v="164"/>
      <x v="182"/>
      <x v="194"/>
      <x/>
      <x v="13"/>
      <x/>
      <x/>
      <x v="5"/>
      <x/>
      <x/>
      <x/>
    </i>
    <i>
      <x v="165"/>
      <x v="183"/>
      <x v="122"/>
      <x/>
      <x v="8"/>
      <x/>
      <x v="51"/>
      <x v="8"/>
      <x/>
      <x/>
      <x/>
    </i>
    <i>
      <x v="166"/>
      <x v="184"/>
      <x v="287"/>
      <x/>
      <x v="7"/>
      <x/>
      <x v="52"/>
      <x v="8"/>
      <x v="5"/>
      <x v="3"/>
      <x v="3"/>
    </i>
    <i>
      <x v="167"/>
      <x v="185"/>
      <x v="288"/>
      <x/>
      <x v="9"/>
      <x/>
      <x v="52"/>
      <x v="7"/>
      <x/>
      <x/>
      <x/>
    </i>
    <i>
      <x v="168"/>
      <x v="186"/>
      <x v="125"/>
      <x/>
      <x v="10"/>
      <x/>
      <x v="65"/>
      <x/>
      <x/>
      <x/>
      <x/>
    </i>
    <i>
      <x v="169"/>
      <x v="187"/>
      <x v="223"/>
      <x/>
      <x v="10"/>
      <x/>
      <x/>
      <x/>
      <x/>
      <x/>
      <x/>
    </i>
    <i>
      <x v="170"/>
      <x v="188"/>
      <x v="289"/>
      <x/>
      <x v="13"/>
      <x/>
      <x v="26"/>
      <x v="5"/>
      <x/>
      <x/>
      <x/>
    </i>
    <i>
      <x v="171"/>
      <x v="189"/>
      <x v="156"/>
      <x/>
      <x v="13"/>
      <x/>
      <x v="21"/>
      <x v="6"/>
      <x/>
      <x/>
      <x/>
    </i>
    <i>
      <x v="172"/>
      <x v="190"/>
      <x v="304"/>
      <x/>
      <x v="13"/>
      <x/>
      <x v="21"/>
      <x v="6"/>
      <x/>
      <x/>
      <x/>
    </i>
    <i>
      <x v="173"/>
      <x v="199"/>
      <x v="313"/>
      <x/>
      <x v="18"/>
      <x/>
      <x v="7"/>
      <x v="19"/>
      <x v="58"/>
      <x v="49"/>
      <x v="46"/>
    </i>
    <i>
      <x v="174"/>
      <x v="200"/>
      <x v="9"/>
      <x/>
      <x v="7"/>
      <x/>
      <x v="52"/>
      <x v="18"/>
      <x v="54"/>
      <x v="48"/>
      <x v="23"/>
    </i>
    <i>
      <x v="175"/>
      <x v="201"/>
      <x v="24"/>
      <x/>
      <x v="18"/>
      <x/>
      <x v="10"/>
      <x v="4"/>
      <x v="17"/>
      <x v="53"/>
      <x v="46"/>
    </i>
    <i>
      <x v="176"/>
      <x v="202"/>
      <x v="290"/>
      <x/>
      <x v="18"/>
      <x/>
      <x v="9"/>
      <x v="4"/>
      <x v="17"/>
      <x v="53"/>
      <x v="46"/>
    </i>
    <i>
      <x v="177"/>
      <x v="203"/>
      <x v="10"/>
      <x/>
      <x v="9"/>
      <x/>
      <x v="8"/>
      <x v="30"/>
      <x v="50"/>
      <x v="48"/>
      <x v="46"/>
    </i>
    <i>
      <x v="178"/>
      <x v="243"/>
      <x v="314"/>
      <x/>
      <x/>
      <x/>
      <x v="42"/>
      <x v="48"/>
      <x v="66"/>
      <x v="60"/>
      <x v="29"/>
    </i>
    <i>
      <x v="179"/>
      <x v="205"/>
      <x v="94"/>
      <x/>
      <x v="20"/>
      <x/>
      <x v="20"/>
      <x v="38"/>
      <x/>
      <x v="26"/>
      <x v="42"/>
    </i>
    <i>
      <x v="180"/>
      <x v="206"/>
      <x v="44"/>
      <x/>
      <x v="7"/>
      <x/>
      <x v="5"/>
      <x/>
      <x/>
      <x v="26"/>
      <x/>
    </i>
    <i>
      <x v="181"/>
      <x v="207"/>
      <x v="172"/>
      <x/>
      <x v="21"/>
      <x/>
      <x v="26"/>
      <x/>
      <x/>
      <x v="26"/>
      <x v="30"/>
    </i>
    <i>
      <x v="182"/>
      <x v="208"/>
      <x v="215"/>
      <x/>
      <x v="20"/>
      <x/>
      <x v="26"/>
      <x/>
      <x/>
      <x v="26"/>
      <x v="4"/>
    </i>
    <i>
      <x v="183"/>
      <x v="209"/>
      <x v="291"/>
      <x/>
      <x v="20"/>
      <x/>
      <x v="27"/>
      <x v="10"/>
      <x/>
      <x v="26"/>
      <x v="38"/>
    </i>
    <i>
      <x v="184"/>
      <x v="244"/>
      <x v="292"/>
      <x/>
      <x v="29"/>
      <x v="26"/>
      <x v="68"/>
      <x v="49"/>
      <x v="67"/>
      <x v="61"/>
      <x v="39"/>
    </i>
    <i>
      <x v="185"/>
      <x v="210"/>
      <x v="11"/>
      <x/>
      <x v="20"/>
      <x/>
      <x v="26"/>
      <x/>
      <x v="22"/>
      <x v="26"/>
      <x v="37"/>
    </i>
    <i>
      <x v="186"/>
      <x v="211"/>
      <x v="96"/>
      <x/>
      <x v="20"/>
      <x/>
      <x v="26"/>
      <x v="39"/>
      <x/>
      <x v="34"/>
      <x v="38"/>
    </i>
    <i>
      <x v="187"/>
      <x v="245"/>
      <x v="97"/>
      <x/>
      <x v="14"/>
      <x/>
      <x v="32"/>
      <x v="43"/>
      <x v="42"/>
      <x v="28"/>
      <x v="26"/>
    </i>
    <i>
      <x v="188"/>
      <x v="212"/>
      <x v="234"/>
      <x/>
      <x v="14"/>
      <x/>
      <x v="38"/>
      <x v="15"/>
      <x v="46"/>
      <x v="27"/>
      <x v="13"/>
    </i>
    <i>
      <x v="189"/>
      <x v="213"/>
      <x v="235"/>
      <x/>
      <x v="7"/>
      <x/>
      <x v="38"/>
      <x/>
      <x v="45"/>
      <x v="24"/>
      <x v="13"/>
    </i>
    <i>
      <x v="190"/>
      <x v="214"/>
      <x v="305"/>
      <x/>
      <x v="14"/>
      <x/>
      <x v="38"/>
      <x v="15"/>
      <x/>
      <x v="26"/>
      <x/>
    </i>
    <i>
      <x v="191"/>
      <x v="215"/>
      <x v="111"/>
      <x/>
      <x v="22"/>
      <x/>
      <x v="44"/>
      <x v="37"/>
      <x v="61"/>
      <x v="29"/>
      <x v="12"/>
    </i>
    <i>
      <x v="192"/>
      <x v="216"/>
      <x v="113"/>
      <x/>
      <x v="12"/>
      <x/>
      <x v="45"/>
      <x v="37"/>
      <x/>
      <x v="26"/>
      <x v="31"/>
    </i>
    <i>
      <x v="193"/>
      <x v="217"/>
      <x v="293"/>
      <x/>
      <x v="12"/>
      <x v="2"/>
      <x v="42"/>
      <x v="15"/>
      <x/>
      <x v="26"/>
      <x v="54"/>
    </i>
    <i>
      <x v="194"/>
      <x v="276"/>
      <x v="104"/>
      <x/>
      <x v="12"/>
      <x v="14"/>
      <x v="46"/>
      <x v="25"/>
      <x v="24"/>
      <x v="16"/>
      <x v="11"/>
    </i>
    <i>
      <x v="195"/>
      <x v="218"/>
      <x v="294"/>
      <x/>
      <x v="12"/>
      <x v="14"/>
      <x v="46"/>
      <x v="25"/>
      <x v="26"/>
      <x v="15"/>
      <x v="11"/>
    </i>
    <i>
      <x v="196"/>
      <x v="219"/>
      <x v="295"/>
      <x/>
      <x v="12"/>
      <x/>
      <x v="63"/>
      <x v="23"/>
      <x v="14"/>
      <x v="26"/>
      <x v="20"/>
    </i>
    <i>
      <x v="197"/>
      <x v="220"/>
      <x v="296"/>
      <x/>
      <x/>
      <x/>
      <x v="69"/>
      <x/>
      <x/>
      <x v="62"/>
      <x/>
    </i>
    <i>
      <x v="198"/>
      <x v="222"/>
      <x v="108"/>
      <x/>
      <x/>
      <x/>
      <x/>
      <x/>
      <x/>
      <x/>
      <x/>
    </i>
    <i>
      <x v="199"/>
      <x v="223"/>
      <x v="48"/>
      <x/>
      <x/>
      <x/>
      <x/>
      <x v="35"/>
      <x/>
      <x/>
      <x/>
    </i>
    <i>
      <x v="200"/>
      <x v="248"/>
      <x v="244"/>
      <x/>
      <x v="7"/>
      <x/>
      <x/>
      <x/>
      <x/>
      <x/>
      <x/>
    </i>
    <i>
      <x v="201"/>
      <x v="224"/>
      <x v="80"/>
      <x/>
      <x v="7"/>
      <x/>
      <x v="38"/>
      <x/>
      <x/>
      <x/>
      <x/>
    </i>
    <i>
      <x v="202"/>
      <x v="225"/>
      <x v="238"/>
      <x/>
      <x v="7"/>
      <x/>
      <x/>
      <x/>
      <x/>
      <x/>
      <x/>
    </i>
    <i>
      <x v="203"/>
      <x v="226"/>
      <x v="169"/>
      <x/>
      <x/>
      <x/>
      <x/>
      <x/>
      <x/>
      <x/>
      <x/>
    </i>
    <i>
      <x v="204"/>
      <x v="227"/>
      <x v="99"/>
      <x/>
      <x v="12"/>
      <x/>
      <x/>
      <x/>
      <x/>
      <x/>
      <x/>
    </i>
    <i>
      <x v="205"/>
      <x v="235"/>
      <x v="16"/>
      <x/>
      <x v="5"/>
      <x/>
      <x v="23"/>
      <x v="46"/>
      <x v="11"/>
      <x v="9"/>
      <x/>
    </i>
    <i>
      <x v="206"/>
      <x v="236"/>
      <x v="102"/>
      <x/>
      <x v="18"/>
      <x/>
      <x/>
      <x v="36"/>
      <x v="30"/>
      <x v="32"/>
      <x/>
    </i>
    <i>
      <x v="207"/>
      <x v="237"/>
      <x v="8"/>
      <x/>
      <x v="18"/>
      <x/>
      <x v="43"/>
      <x/>
      <x v="21"/>
      <x/>
      <x/>
    </i>
    <i>
      <x v="208"/>
      <x v="249"/>
      <x v="315"/>
      <x/>
      <x v="18"/>
      <x/>
      <x v="13"/>
      <x v="50"/>
      <x v="68"/>
      <x v="63"/>
      <x/>
    </i>
    <i>
      <x v="209"/>
      <x v="238"/>
      <x v="33"/>
      <x/>
      <x v="20"/>
      <x/>
      <x v="20"/>
      <x v="9"/>
      <x v="18"/>
      <x v="58"/>
      <x v="6"/>
    </i>
    <i>
      <x v="211"/>
      <x v="239"/>
      <x v="34"/>
      <x/>
      <x v="20"/>
      <x/>
      <x/>
      <x v="9"/>
      <x v="18"/>
      <x v="58"/>
      <x v="6"/>
    </i>
    <i>
      <x v="212"/>
      <x v="240"/>
      <x v="37"/>
      <x/>
      <x v="20"/>
      <x/>
      <x/>
      <x v="9"/>
      <x v="18"/>
      <x v="58"/>
      <x v="6"/>
    </i>
    <i>
      <x v="213"/>
      <x v="250"/>
      <x v="306"/>
      <x/>
      <x v="20"/>
      <x/>
      <x/>
      <x v="9"/>
      <x/>
      <x v="58"/>
      <x v="6"/>
    </i>
    <i>
      <x v="214"/>
      <x v="251"/>
      <x v="247"/>
      <x/>
      <x v="20"/>
      <x/>
      <x/>
      <x v="9"/>
      <x v="18"/>
      <x v="58"/>
      <x v="6"/>
    </i>
    <i>
      <x v="215"/>
      <x v="241"/>
      <x v="298"/>
      <x/>
      <x v="20"/>
      <x/>
      <x/>
      <x v="9"/>
      <x/>
      <x v="58"/>
      <x v="6"/>
    </i>
    <i>
      <x v="216"/>
      <x v="252"/>
      <x v="248"/>
      <x/>
      <x v="30"/>
      <x/>
      <x v="20"/>
      <x v="51"/>
      <x v="69"/>
      <x v="58"/>
      <x v="17"/>
    </i>
    <i>
      <x v="217"/>
      <x v="242"/>
      <x v="233"/>
      <x/>
      <x v="17"/>
      <x/>
      <x v="41"/>
      <x v="9"/>
      <x v="18"/>
      <x v="58"/>
      <x v="18"/>
    </i>
    <i>
      <x v="218"/>
      <x v="149"/>
      <x v="117"/>
      <x/>
      <x v="12"/>
      <x v="14"/>
      <x v="39"/>
      <x v="15"/>
      <x v="27"/>
      <x v="17"/>
      <x/>
    </i>
    <i>
      <x v="219"/>
      <x v="150"/>
      <x v="110"/>
      <x/>
      <x v="7"/>
      <x v="23"/>
      <x v="38"/>
      <x v="15"/>
      <x/>
      <x/>
      <x/>
    </i>
    <i>
      <x v="220"/>
      <x v="151"/>
      <x v="159"/>
      <x/>
      <x v="12"/>
      <x v="5"/>
      <x v="38"/>
      <x v="15"/>
      <x/>
      <x/>
      <x/>
    </i>
    <i>
      <x v="221"/>
      <x v="152"/>
      <x v="81"/>
      <x/>
      <x v="7"/>
      <x/>
      <x v="38"/>
      <x v="15"/>
      <x/>
      <x/>
      <x/>
    </i>
    <i>
      <x v="222"/>
      <x v="153"/>
      <x v="103"/>
      <x/>
      <x v="14"/>
      <x v="16"/>
      <x v="29"/>
      <x v="15"/>
      <x v="43"/>
      <x v="44"/>
      <x v="25"/>
    </i>
    <i>
      <x v="223"/>
      <x v="154"/>
      <x v="98"/>
      <x/>
      <x v="14"/>
      <x v="17"/>
      <x v="31"/>
      <x v="15"/>
      <x v="47"/>
      <x v="45"/>
      <x v="13"/>
    </i>
    <i>
      <x v="224"/>
      <x v="155"/>
      <x v="162"/>
      <x/>
      <x v="7"/>
      <x v="2"/>
      <x/>
      <x v="15"/>
      <x/>
      <x/>
      <x v="10"/>
    </i>
    <i>
      <x v="225"/>
      <x v="156"/>
      <x v="164"/>
      <x/>
      <x v="20"/>
      <x v="3"/>
      <x/>
      <x v="15"/>
      <x/>
      <x/>
      <x v="10"/>
    </i>
    <i>
      <x v="226"/>
      <x v="157"/>
      <x v="170"/>
      <x/>
      <x v="20"/>
      <x v="4"/>
      <x/>
      <x v="15"/>
      <x/>
      <x/>
      <x v="10"/>
    </i>
    <i>
      <x v="227"/>
      <x v="158"/>
      <x v="140"/>
      <x/>
      <x v="10"/>
      <x v="15"/>
      <x v="66"/>
      <x v="15"/>
      <x v="39"/>
      <x v="40"/>
      <x/>
    </i>
    <i>
      <x v="228"/>
      <x v="159"/>
      <x v="139"/>
      <x/>
      <x v="10"/>
      <x v="15"/>
      <x v="66"/>
      <x v="15"/>
      <x v="41"/>
      <x v="42"/>
      <x/>
    </i>
    <i>
      <x v="229"/>
      <x v="160"/>
      <x v="137"/>
      <x/>
      <x v="10"/>
      <x v="11"/>
      <x v="66"/>
      <x v="15"/>
      <x v="16"/>
      <x v="14"/>
      <x/>
    </i>
    <i>
      <x v="230"/>
      <x v="161"/>
      <x v="136"/>
      <x/>
      <x v="10"/>
      <x v="13"/>
      <x v="66"/>
      <x v="15"/>
      <x v="3"/>
      <x v="1"/>
      <x v="45"/>
    </i>
    <i>
      <x v="231"/>
      <x v="162"/>
      <x v="13"/>
      <x/>
      <x v="10"/>
      <x v="10"/>
      <x v="66"/>
      <x v="15"/>
      <x v="36"/>
      <x v="42"/>
      <x v="45"/>
    </i>
    <i>
      <x v="232"/>
      <x v="163"/>
      <x v="179"/>
      <x/>
      <x v="10"/>
      <x v="10"/>
      <x/>
      <x v="15"/>
      <x/>
      <x/>
      <x v="45"/>
    </i>
    <i>
      <x v="233"/>
      <x v="164"/>
      <x v="138"/>
      <x/>
      <x v="10"/>
      <x v="8"/>
      <x/>
      <x v="15"/>
      <x v="7"/>
      <x/>
      <x v="45"/>
    </i>
    <i>
      <x v="234"/>
      <x v="165"/>
      <x v="142"/>
      <x/>
      <x v="11"/>
      <x v="12"/>
      <x v="57"/>
      <x v="15"/>
      <x v="9"/>
      <x/>
      <x v="45"/>
    </i>
    <i>
      <x v="235"/>
      <x v="166"/>
      <x v="143"/>
      <x/>
      <x v="10"/>
      <x v="9"/>
      <x v="60"/>
      <x v="15"/>
      <x v="7"/>
      <x/>
      <x v="45"/>
    </i>
    <i>
      <x v="236"/>
      <x v="167"/>
      <x v="203"/>
      <x/>
      <x v="10"/>
      <x v="7"/>
      <x v="60"/>
      <x v="15"/>
      <x/>
      <x/>
      <x/>
    </i>
    <i>
      <x v="237"/>
      <x v="168"/>
      <x v="71"/>
      <x/>
      <x v="24"/>
      <x v="7"/>
      <x/>
      <x v="15"/>
      <x v="28"/>
      <x v="20"/>
      <x v="45"/>
    </i>
    <i>
      <x v="238"/>
      <x v="169"/>
      <x v="121"/>
      <x/>
      <x v="23"/>
      <x v="1"/>
      <x v="18"/>
      <x v="15"/>
      <x v="29"/>
      <x v="21"/>
      <x v="5"/>
    </i>
    <i>
      <x v="239"/>
      <x v="170"/>
      <x v="120"/>
      <x/>
      <x v="23"/>
      <x v="22"/>
      <x v="18"/>
      <x v="15"/>
      <x/>
      <x/>
      <x v="5"/>
    </i>
    <i>
      <x v="240"/>
      <x v="263"/>
      <x v="259"/>
      <x/>
      <x v="23"/>
      <x v="22"/>
      <x v="18"/>
      <x v="15"/>
      <x/>
      <x/>
      <x v="5"/>
    </i>
    <i>
      <x v="241"/>
      <x v="171"/>
      <x v="41"/>
      <x/>
      <x v="23"/>
      <x v="22"/>
      <x v="18"/>
      <x v="15"/>
      <x/>
      <x/>
      <x v="5"/>
    </i>
    <i>
      <x v="242"/>
      <x v="172"/>
      <x v="42"/>
      <x/>
      <x v="23"/>
      <x v="22"/>
      <x v="18"/>
      <x v="15"/>
      <x/>
      <x/>
      <x v="5"/>
    </i>
    <i>
      <x v="243"/>
      <x v="173"/>
      <x v="145"/>
      <x/>
      <x v="3"/>
      <x v="21"/>
      <x v="38"/>
      <x v="15"/>
      <x/>
      <x/>
      <x v="5"/>
    </i>
    <i>
      <x v="244"/>
      <x v="174"/>
      <x v="91"/>
      <x/>
      <x v="3"/>
      <x v="18"/>
      <x v="34"/>
      <x v="15"/>
      <x v="19"/>
      <x/>
      <x v="9"/>
    </i>
    <i>
      <x v="245"/>
      <x v="175"/>
      <x v="160"/>
      <x/>
      <x v="3"/>
      <x v="18"/>
      <x v="36"/>
      <x v="15"/>
      <x v="48"/>
      <x/>
      <x v="9"/>
    </i>
    <i>
      <x v="246"/>
      <x v="176"/>
      <x v="47"/>
      <x/>
      <x v="3"/>
      <x v="20"/>
      <x v="38"/>
      <x v="15"/>
      <x/>
      <x/>
      <x v="5"/>
    </i>
    <i>
      <x v="247"/>
      <x v="177"/>
      <x v="32"/>
      <x/>
      <x v="3"/>
      <x v="19"/>
      <x v="38"/>
      <x v="15"/>
      <x/>
      <x/>
      <x/>
    </i>
    <i>
      <x v="248"/>
      <x v="178"/>
      <x v="163"/>
      <x/>
      <x v="3"/>
      <x v="6"/>
      <x v="38"/>
      <x v="15"/>
      <x/>
      <x/>
      <x v="13"/>
    </i>
    <i>
      <x v="250"/>
      <x v="191"/>
      <x v="299"/>
      <x/>
      <x v="3"/>
      <x/>
      <x v="38"/>
      <x v="15"/>
      <x/>
      <x/>
      <x v="13"/>
    </i>
    <i>
      <x v="251"/>
      <x v="192"/>
      <x v="27"/>
      <x/>
      <x v="3"/>
      <x/>
      <x v="38"/>
      <x v="15"/>
      <x/>
      <x/>
      <x v="13"/>
    </i>
    <i>
      <x v="252"/>
      <x v="193"/>
      <x v="89"/>
      <x/>
      <x v="3"/>
      <x/>
      <x v="38"/>
      <x v="15"/>
      <x/>
      <x/>
      <x v="13"/>
    </i>
    <i>
      <x v="253"/>
      <x v="194"/>
      <x v="25"/>
      <x/>
      <x/>
      <x/>
      <x/>
      <x v="15"/>
      <x/>
      <x/>
      <x v="13"/>
    </i>
    <i>
      <x v="254"/>
      <x v="195"/>
      <x v="28"/>
      <x/>
      <x/>
      <x/>
      <x/>
      <x v="15"/>
      <x/>
      <x/>
      <x v="13"/>
    </i>
    <i>
      <x v="255"/>
      <x v="264"/>
      <x v="260"/>
      <x/>
      <x/>
      <x/>
      <x/>
      <x v="15"/>
      <x/>
      <x/>
      <x v="13"/>
    </i>
    <i>
      <x v="256"/>
      <x v="265"/>
      <x v="261"/>
      <x/>
      <x v="31"/>
      <x/>
      <x/>
      <x v="15"/>
      <x/>
      <x/>
      <x v="47"/>
    </i>
    <i>
      <x v="257"/>
      <x v="266"/>
      <x v="262"/>
      <x/>
      <x v="13"/>
      <x/>
      <x/>
      <x v="15"/>
      <x/>
      <x/>
      <x v="13"/>
    </i>
    <i>
      <x v="258"/>
      <x v="196"/>
      <x v="40"/>
      <x/>
      <x v="3"/>
      <x/>
      <x/>
      <x v="15"/>
      <x/>
      <x/>
      <x v="13"/>
    </i>
    <i>
      <x v="259"/>
      <x v="197"/>
      <x v="195"/>
      <x/>
      <x/>
      <x/>
      <x/>
      <x v="15"/>
      <x/>
      <x/>
      <x v="13"/>
    </i>
    <i>
      <x v="260"/>
      <x v="198"/>
      <x v="300"/>
      <x/>
      <x v="6"/>
      <x/>
      <x/>
      <x v="15"/>
      <x/>
      <x/>
      <x v="13"/>
    </i>
    <i>
      <x v="261"/>
      <x v="253"/>
      <x v="249"/>
      <x/>
      <x v="3"/>
      <x/>
      <x/>
      <x v="15"/>
      <x/>
      <x/>
      <x v="13"/>
    </i>
    <i>
      <x v="262"/>
      <x v="268"/>
      <x v="266"/>
      <x/>
      <x/>
      <x/>
      <x/>
      <x/>
      <x/>
      <x/>
      <x v="13"/>
    </i>
    <i>
      <x v="263"/>
      <x v="269"/>
      <x v="267"/>
      <x/>
      <x/>
      <x/>
      <x/>
      <x/>
      <x/>
      <x/>
      <x v="13"/>
    </i>
    <i>
      <x v="264"/>
      <x v="270"/>
      <x v="268"/>
      <x/>
      <x/>
      <x/>
      <x v="28"/>
      <x/>
      <x/>
      <x/>
      <x v="13"/>
    </i>
    <i>
      <x v="265"/>
      <x v="271"/>
      <x v="269"/>
      <x/>
      <x/>
      <x/>
      <x/>
      <x/>
      <x/>
      <x/>
      <x/>
    </i>
    <i>
      <x v="266"/>
      <x v="272"/>
      <x v="270"/>
      <x/>
      <x/>
      <x/>
      <x v="28"/>
      <x/>
      <x/>
      <x/>
      <x v="52"/>
    </i>
    <i>
      <x v="268"/>
      <x v="273"/>
      <x v="271"/>
      <x/>
      <x/>
      <x/>
      <x v="26"/>
      <x/>
      <x/>
      <x v="67"/>
      <x v="13"/>
    </i>
    <i>
      <x v="269"/>
      <x v="274"/>
      <x v="272"/>
      <x/>
      <x/>
      <x/>
      <x v="28"/>
      <x/>
      <x/>
      <x/>
      <x v="13"/>
    </i>
  </rowItems>
  <colItems count="1">
    <i/>
  </colItems>
  <pageFields count="2">
    <pageField fld="4" hier="-1"/>
    <pageField fld="9" item="0" hier="-1"/>
  </pageFields>
  <formats count="2390">
    <format dxfId="2447">
      <pivotArea type="all" dataOnly="0" outline="0" fieldPosition="0"/>
    </format>
    <format dxfId="2446">
      <pivotArea field="0" type="button" dataOnly="0" labelOnly="1" outline="0" axis="axisRow" fieldPosition="0"/>
    </format>
    <format dxfId="2445">
      <pivotArea dataOnly="0" labelOnly="1" fieldPosition="0">
        <references count="1">
          <reference field="0" count="50">
            <x v="0"/>
            <x v="2"/>
            <x v="3"/>
            <x v="4"/>
            <x v="5"/>
            <x v="7"/>
            <x v="9"/>
            <x v="10"/>
            <x v="11"/>
            <x v="12"/>
            <x v="16"/>
            <x v="18"/>
            <x v="22"/>
            <x v="25"/>
            <x v="26"/>
            <x v="28"/>
            <x v="29"/>
            <x v="30"/>
            <x v="31"/>
            <x v="35"/>
            <x v="36"/>
            <x v="37"/>
            <x v="38"/>
            <x v="39"/>
            <x v="40"/>
            <x v="41"/>
            <x v="42"/>
            <x v="43"/>
            <x v="44"/>
            <x v="45"/>
            <x v="46"/>
            <x v="47"/>
            <x v="49"/>
            <x v="55"/>
            <x v="56"/>
            <x v="62"/>
            <x v="63"/>
            <x v="64"/>
            <x v="65"/>
            <x v="66"/>
            <x v="67"/>
            <x v="68"/>
            <x v="79"/>
            <x v="81"/>
            <x v="82"/>
            <x v="83"/>
            <x v="84"/>
            <x v="85"/>
            <x v="86"/>
            <x v="87"/>
          </reference>
        </references>
      </pivotArea>
    </format>
    <format dxfId="2444">
      <pivotArea dataOnly="0" labelOnly="1" fieldPosition="0">
        <references count="1">
          <reference field="0" count="50">
            <x v="88"/>
            <x v="89"/>
            <x v="90"/>
            <x v="91"/>
            <x v="93"/>
            <x v="94"/>
            <x v="95"/>
            <x v="96"/>
            <x v="97"/>
            <x v="98"/>
            <x v="99"/>
            <x v="100"/>
            <x v="101"/>
            <x v="102"/>
            <x v="103"/>
            <x v="104"/>
            <x v="105"/>
            <x v="106"/>
            <x v="107"/>
            <x v="108"/>
            <x v="110"/>
            <x v="111"/>
            <x v="113"/>
            <x v="119"/>
            <x v="120"/>
            <x v="121"/>
            <x v="122"/>
            <x v="123"/>
            <x v="124"/>
            <x v="125"/>
            <x v="126"/>
            <x v="127"/>
            <x v="128"/>
            <x v="129"/>
            <x v="130"/>
            <x v="134"/>
            <x v="135"/>
            <x v="136"/>
            <x v="144"/>
            <x v="146"/>
            <x v="147"/>
            <x v="148"/>
            <x v="149"/>
            <x v="150"/>
            <x v="151"/>
            <x v="152"/>
            <x v="153"/>
            <x v="154"/>
            <x v="155"/>
            <x v="159"/>
          </reference>
        </references>
      </pivotArea>
    </format>
    <format dxfId="2443">
      <pivotArea dataOnly="0" labelOnly="1" fieldPosition="0">
        <references count="1">
          <reference field="0" count="50">
            <x v="160"/>
            <x v="161"/>
            <x v="162"/>
            <x v="164"/>
            <x v="165"/>
            <x v="166"/>
            <x v="167"/>
            <x v="168"/>
            <x v="171"/>
            <x v="172"/>
            <x v="173"/>
            <x v="175"/>
            <x v="176"/>
            <x v="177"/>
            <x v="178"/>
            <x v="179"/>
            <x v="180"/>
            <x v="181"/>
            <x v="182"/>
            <x v="183"/>
            <x v="184"/>
            <x v="185"/>
            <x v="186"/>
            <x v="187"/>
            <x v="188"/>
            <x v="189"/>
            <x v="192"/>
            <x v="193"/>
            <x v="197"/>
            <x v="199"/>
            <x v="200"/>
            <x v="201"/>
            <x v="204"/>
            <x v="206"/>
            <x v="207"/>
            <x v="208"/>
            <x v="209"/>
            <x v="210"/>
            <x v="211"/>
            <x v="212"/>
            <x v="214"/>
            <x v="215"/>
            <x v="216"/>
            <x v="217"/>
            <x v="218"/>
            <x v="219"/>
            <x v="220"/>
            <x v="221"/>
            <x v="223"/>
            <x v="224"/>
          </reference>
        </references>
      </pivotArea>
    </format>
    <format dxfId="2442">
      <pivotArea dataOnly="0" labelOnly="1" fieldPosition="0">
        <references count="1">
          <reference field="0" count="18">
            <x v="225"/>
            <x v="226"/>
            <x v="227"/>
            <x v="228"/>
            <x v="229"/>
            <x v="230"/>
            <x v="231"/>
            <x v="232"/>
            <x v="233"/>
            <x v="234"/>
            <x v="235"/>
            <x v="236"/>
            <x v="237"/>
            <x v="238"/>
            <x v="239"/>
            <x v="240"/>
            <x v="241"/>
            <x v="242"/>
          </reference>
        </references>
      </pivotArea>
    </format>
    <format dxfId="2441">
      <pivotArea dataOnly="0" labelOnly="1" grandRow="1" outline="0" fieldPosition="0"/>
    </format>
    <format dxfId="2440">
      <pivotArea dataOnly="0" labelOnly="1" fieldPosition="0">
        <references count="2">
          <reference field="0" count="1" selected="0">
            <x v="0"/>
          </reference>
          <reference field="1" count="1">
            <x v="228"/>
          </reference>
        </references>
      </pivotArea>
    </format>
    <format dxfId="2439">
      <pivotArea dataOnly="0" labelOnly="1" fieldPosition="0">
        <references count="2">
          <reference field="0" count="1" selected="0">
            <x v="2"/>
          </reference>
          <reference field="1" count="1">
            <x v="230"/>
          </reference>
        </references>
      </pivotArea>
    </format>
    <format dxfId="2438">
      <pivotArea dataOnly="0" labelOnly="1" fieldPosition="0">
        <references count="2">
          <reference field="0" count="1" selected="0">
            <x v="3"/>
          </reference>
          <reference field="1" count="1">
            <x v="231"/>
          </reference>
        </references>
      </pivotArea>
    </format>
    <format dxfId="2437">
      <pivotArea dataOnly="0" labelOnly="1" fieldPosition="0">
        <references count="2">
          <reference field="0" count="1" selected="0">
            <x v="4"/>
          </reference>
          <reference field="1" count="1">
            <x v="232"/>
          </reference>
        </references>
      </pivotArea>
    </format>
    <format dxfId="2436">
      <pivotArea dataOnly="0" labelOnly="1" fieldPosition="0">
        <references count="2">
          <reference field="0" count="1" selected="0">
            <x v="5"/>
          </reference>
          <reference field="1" count="1">
            <x v="233"/>
          </reference>
        </references>
      </pivotArea>
    </format>
    <format dxfId="2435">
      <pivotArea dataOnly="0" labelOnly="1" fieldPosition="0">
        <references count="2">
          <reference field="0" count="1" selected="0">
            <x v="7"/>
          </reference>
          <reference field="1" count="1">
            <x v="118"/>
          </reference>
        </references>
      </pivotArea>
    </format>
    <format dxfId="2434">
      <pivotArea dataOnly="0" labelOnly="1" fieldPosition="0">
        <references count="2">
          <reference field="0" count="1" selected="0">
            <x v="9"/>
          </reference>
          <reference field="1" count="1">
            <x v="120"/>
          </reference>
        </references>
      </pivotArea>
    </format>
    <format dxfId="2433">
      <pivotArea dataOnly="0" labelOnly="1" fieldPosition="0">
        <references count="2">
          <reference field="0" count="1" selected="0">
            <x v="10"/>
          </reference>
          <reference field="1" count="1">
            <x v="121"/>
          </reference>
        </references>
      </pivotArea>
    </format>
    <format dxfId="2432">
      <pivotArea dataOnly="0" labelOnly="1" fieldPosition="0">
        <references count="2">
          <reference field="0" count="1" selected="0">
            <x v="11"/>
          </reference>
          <reference field="1" count="1">
            <x v="122"/>
          </reference>
        </references>
      </pivotArea>
    </format>
    <format dxfId="2431">
      <pivotArea dataOnly="0" labelOnly="1" fieldPosition="0">
        <references count="2">
          <reference field="0" count="1" selected="0">
            <x v="12"/>
          </reference>
          <reference field="1" count="1">
            <x v="123"/>
          </reference>
        </references>
      </pivotArea>
    </format>
    <format dxfId="2430">
      <pivotArea dataOnly="0" labelOnly="1" fieldPosition="0">
        <references count="2">
          <reference field="0" count="1" selected="0">
            <x v="16"/>
          </reference>
          <reference field="1" count="1">
            <x v="64"/>
          </reference>
        </references>
      </pivotArea>
    </format>
    <format dxfId="2429">
      <pivotArea dataOnly="0" labelOnly="1" fieldPosition="0">
        <references count="2">
          <reference field="0" count="1" selected="0">
            <x v="18"/>
          </reference>
          <reference field="1" count="1">
            <x v="66"/>
          </reference>
        </references>
      </pivotArea>
    </format>
    <format dxfId="2428">
      <pivotArea dataOnly="0" labelOnly="1" fieldPosition="0">
        <references count="2">
          <reference field="0" count="1" selected="0">
            <x v="22"/>
          </reference>
          <reference field="1" count="1">
            <x v="19"/>
          </reference>
        </references>
      </pivotArea>
    </format>
    <format dxfId="2427">
      <pivotArea dataOnly="0" labelOnly="1" fieldPosition="0">
        <references count="2">
          <reference field="0" count="1" selected="0">
            <x v="25"/>
          </reference>
          <reference field="1" count="1">
            <x v="22"/>
          </reference>
        </references>
      </pivotArea>
    </format>
    <format dxfId="2426">
      <pivotArea dataOnly="0" labelOnly="1" fieldPosition="0">
        <references count="2">
          <reference field="0" count="1" selected="0">
            <x v="26"/>
          </reference>
          <reference field="1" count="1">
            <x v="23"/>
          </reference>
        </references>
      </pivotArea>
    </format>
    <format dxfId="2425">
      <pivotArea dataOnly="0" labelOnly="1" fieldPosition="0">
        <references count="2">
          <reference field="0" count="1" selected="0">
            <x v="28"/>
          </reference>
          <reference field="1" count="1">
            <x v="25"/>
          </reference>
        </references>
      </pivotArea>
    </format>
    <format dxfId="2424">
      <pivotArea dataOnly="0" labelOnly="1" fieldPosition="0">
        <references count="2">
          <reference field="0" count="1" selected="0">
            <x v="29"/>
          </reference>
          <reference field="1" count="1">
            <x v="26"/>
          </reference>
        </references>
      </pivotArea>
    </format>
    <format dxfId="2423">
      <pivotArea dataOnly="0" labelOnly="1" fieldPosition="0">
        <references count="2">
          <reference field="0" count="1" selected="0">
            <x v="30"/>
          </reference>
          <reference field="1" count="1">
            <x v="27"/>
          </reference>
        </references>
      </pivotArea>
    </format>
    <format dxfId="2422">
      <pivotArea dataOnly="0" labelOnly="1" fieldPosition="0">
        <references count="2">
          <reference field="0" count="1" selected="0">
            <x v="31"/>
          </reference>
          <reference field="1" count="1">
            <x v="28"/>
          </reference>
        </references>
      </pivotArea>
    </format>
    <format dxfId="2421">
      <pivotArea dataOnly="0" labelOnly="1" fieldPosition="0">
        <references count="2">
          <reference field="0" count="1" selected="0">
            <x v="35"/>
          </reference>
          <reference field="1" count="1">
            <x v="32"/>
          </reference>
        </references>
      </pivotArea>
    </format>
    <format dxfId="2420">
      <pivotArea dataOnly="0" labelOnly="1" fieldPosition="0">
        <references count="2">
          <reference field="0" count="1" selected="0">
            <x v="36"/>
          </reference>
          <reference field="1" count="1">
            <x v="33"/>
          </reference>
        </references>
      </pivotArea>
    </format>
    <format dxfId="2419">
      <pivotArea dataOnly="0" labelOnly="1" fieldPosition="0">
        <references count="2">
          <reference field="0" count="1" selected="0">
            <x v="37"/>
          </reference>
          <reference field="1" count="1">
            <x v="34"/>
          </reference>
        </references>
      </pivotArea>
    </format>
    <format dxfId="2418">
      <pivotArea dataOnly="0" labelOnly="1" fieldPosition="0">
        <references count="2">
          <reference field="0" count="1" selected="0">
            <x v="38"/>
          </reference>
          <reference field="1" count="1">
            <x v="0"/>
          </reference>
        </references>
      </pivotArea>
    </format>
    <format dxfId="2417">
      <pivotArea dataOnly="0" labelOnly="1" fieldPosition="0">
        <references count="2">
          <reference field="0" count="1" selected="0">
            <x v="39"/>
          </reference>
          <reference field="1" count="1">
            <x v="1"/>
          </reference>
        </references>
      </pivotArea>
    </format>
    <format dxfId="2416">
      <pivotArea dataOnly="0" labelOnly="1" fieldPosition="0">
        <references count="2">
          <reference field="0" count="1" selected="0">
            <x v="40"/>
          </reference>
          <reference field="1" count="1">
            <x v="2"/>
          </reference>
        </references>
      </pivotArea>
    </format>
    <format dxfId="2415">
      <pivotArea dataOnly="0" labelOnly="1" fieldPosition="0">
        <references count="2">
          <reference field="0" count="1" selected="0">
            <x v="41"/>
          </reference>
          <reference field="1" count="1">
            <x v="3"/>
          </reference>
        </references>
      </pivotArea>
    </format>
    <format dxfId="2414">
      <pivotArea dataOnly="0" labelOnly="1" fieldPosition="0">
        <references count="2">
          <reference field="0" count="1" selected="0">
            <x v="42"/>
          </reference>
          <reference field="1" count="1">
            <x v="4"/>
          </reference>
        </references>
      </pivotArea>
    </format>
    <format dxfId="2413">
      <pivotArea dataOnly="0" labelOnly="1" fieldPosition="0">
        <references count="2">
          <reference field="0" count="1" selected="0">
            <x v="43"/>
          </reference>
          <reference field="1" count="1">
            <x v="5"/>
          </reference>
        </references>
      </pivotArea>
    </format>
    <format dxfId="2412">
      <pivotArea dataOnly="0" labelOnly="1" fieldPosition="0">
        <references count="2">
          <reference field="0" count="1" selected="0">
            <x v="44"/>
          </reference>
          <reference field="1" count="1">
            <x v="6"/>
          </reference>
        </references>
      </pivotArea>
    </format>
    <format dxfId="2411">
      <pivotArea dataOnly="0" labelOnly="1" fieldPosition="0">
        <references count="2">
          <reference field="0" count="1" selected="0">
            <x v="45"/>
          </reference>
          <reference field="1" count="1">
            <x v="7"/>
          </reference>
        </references>
      </pivotArea>
    </format>
    <format dxfId="2410">
      <pivotArea dataOnly="0" labelOnly="1" fieldPosition="0">
        <references count="2">
          <reference field="0" count="1" selected="0">
            <x v="46"/>
          </reference>
          <reference field="1" count="1">
            <x v="8"/>
          </reference>
        </references>
      </pivotArea>
    </format>
    <format dxfId="2409">
      <pivotArea dataOnly="0" labelOnly="1" fieldPosition="0">
        <references count="2">
          <reference field="0" count="1" selected="0">
            <x v="47"/>
          </reference>
          <reference field="1" count="1">
            <x v="9"/>
          </reference>
        </references>
      </pivotArea>
    </format>
    <format dxfId="2408">
      <pivotArea dataOnly="0" labelOnly="1" fieldPosition="0">
        <references count="2">
          <reference field="0" count="1" selected="0">
            <x v="49"/>
          </reference>
          <reference field="1" count="1">
            <x v="11"/>
          </reference>
        </references>
      </pivotArea>
    </format>
    <format dxfId="2407">
      <pivotArea dataOnly="0" labelOnly="1" fieldPosition="0">
        <references count="2">
          <reference field="0" count="1" selected="0">
            <x v="55"/>
          </reference>
          <reference field="1" count="1">
            <x v="35"/>
          </reference>
        </references>
      </pivotArea>
    </format>
    <format dxfId="2406">
      <pivotArea dataOnly="0" labelOnly="1" fieldPosition="0">
        <references count="2">
          <reference field="0" count="1" selected="0">
            <x v="56"/>
          </reference>
          <reference field="1" count="1">
            <x v="36"/>
          </reference>
        </references>
      </pivotArea>
    </format>
    <format dxfId="2405">
      <pivotArea dataOnly="0" labelOnly="1" fieldPosition="0">
        <references count="2">
          <reference field="0" count="1" selected="0">
            <x v="62"/>
          </reference>
          <reference field="1" count="1">
            <x v="42"/>
          </reference>
        </references>
      </pivotArea>
    </format>
    <format dxfId="2404">
      <pivotArea dataOnly="0" labelOnly="1" fieldPosition="0">
        <references count="2">
          <reference field="0" count="1" selected="0">
            <x v="63"/>
          </reference>
          <reference field="1" count="1">
            <x v="43"/>
          </reference>
        </references>
      </pivotArea>
    </format>
    <format dxfId="2403">
      <pivotArea dataOnly="0" labelOnly="1" fieldPosition="0">
        <references count="2">
          <reference field="0" count="1" selected="0">
            <x v="64"/>
          </reference>
          <reference field="1" count="1">
            <x v="44"/>
          </reference>
        </references>
      </pivotArea>
    </format>
    <format dxfId="2402">
      <pivotArea dataOnly="0" labelOnly="1" fieldPosition="0">
        <references count="2">
          <reference field="0" count="1" selected="0">
            <x v="65"/>
          </reference>
          <reference field="1" count="1">
            <x v="45"/>
          </reference>
        </references>
      </pivotArea>
    </format>
    <format dxfId="2401">
      <pivotArea dataOnly="0" labelOnly="1" fieldPosition="0">
        <references count="2">
          <reference field="0" count="1" selected="0">
            <x v="66"/>
          </reference>
          <reference field="1" count="1">
            <x v="46"/>
          </reference>
        </references>
      </pivotArea>
    </format>
    <format dxfId="2400">
      <pivotArea dataOnly="0" labelOnly="1" fieldPosition="0">
        <references count="2">
          <reference field="0" count="1" selected="0">
            <x v="67"/>
          </reference>
          <reference field="1" count="1">
            <x v="47"/>
          </reference>
        </references>
      </pivotArea>
    </format>
    <format dxfId="2399">
      <pivotArea dataOnly="0" labelOnly="1" fieldPosition="0">
        <references count="2">
          <reference field="0" count="1" selected="0">
            <x v="68"/>
          </reference>
          <reference field="1" count="1">
            <x v="48"/>
          </reference>
        </references>
      </pivotArea>
    </format>
    <format dxfId="2398">
      <pivotArea dataOnly="0" labelOnly="1" fieldPosition="0">
        <references count="2">
          <reference field="0" count="1" selected="0">
            <x v="79"/>
          </reference>
          <reference field="1" count="1">
            <x v="59"/>
          </reference>
        </references>
      </pivotArea>
    </format>
    <format dxfId="2397">
      <pivotArea dataOnly="0" labelOnly="1" fieldPosition="0">
        <references count="2">
          <reference field="0" count="1" selected="0">
            <x v="81"/>
          </reference>
          <reference field="1" count="1">
            <x v="68"/>
          </reference>
        </references>
      </pivotArea>
    </format>
    <format dxfId="2396">
      <pivotArea dataOnly="0" labelOnly="1" fieldPosition="0">
        <references count="2">
          <reference field="0" count="1" selected="0">
            <x v="82"/>
          </reference>
          <reference field="1" count="1">
            <x v="69"/>
          </reference>
        </references>
      </pivotArea>
    </format>
    <format dxfId="2395">
      <pivotArea dataOnly="0" labelOnly="1" fieldPosition="0">
        <references count="2">
          <reference field="0" count="1" selected="0">
            <x v="83"/>
          </reference>
          <reference field="1" count="1">
            <x v="70"/>
          </reference>
        </references>
      </pivotArea>
    </format>
    <format dxfId="2394">
      <pivotArea dataOnly="0" labelOnly="1" fieldPosition="0">
        <references count="2">
          <reference field="0" count="1" selected="0">
            <x v="84"/>
          </reference>
          <reference field="1" count="1">
            <x v="71"/>
          </reference>
        </references>
      </pivotArea>
    </format>
    <format dxfId="2393">
      <pivotArea dataOnly="0" labelOnly="1" fieldPosition="0">
        <references count="2">
          <reference field="0" count="1" selected="0">
            <x v="85"/>
          </reference>
          <reference field="1" count="1">
            <x v="72"/>
          </reference>
        </references>
      </pivotArea>
    </format>
    <format dxfId="2392">
      <pivotArea dataOnly="0" labelOnly="1" fieldPosition="0">
        <references count="2">
          <reference field="0" count="1" selected="0">
            <x v="86"/>
          </reference>
          <reference field="1" count="1">
            <x v="73"/>
          </reference>
        </references>
      </pivotArea>
    </format>
    <format dxfId="2391">
      <pivotArea dataOnly="0" labelOnly="1" fieldPosition="0">
        <references count="2">
          <reference field="0" count="1" selected="0">
            <x v="87"/>
          </reference>
          <reference field="1" count="1">
            <x v="74"/>
          </reference>
        </references>
      </pivotArea>
    </format>
    <format dxfId="2390">
      <pivotArea dataOnly="0" labelOnly="1" fieldPosition="0">
        <references count="2">
          <reference field="0" count="1" selected="0">
            <x v="88"/>
          </reference>
          <reference field="1" count="1">
            <x v="75"/>
          </reference>
        </references>
      </pivotArea>
    </format>
    <format dxfId="2389">
      <pivotArea dataOnly="0" labelOnly="1" fieldPosition="0">
        <references count="2">
          <reference field="0" count="1" selected="0">
            <x v="89"/>
          </reference>
          <reference field="1" count="1">
            <x v="76"/>
          </reference>
        </references>
      </pivotArea>
    </format>
    <format dxfId="2388">
      <pivotArea dataOnly="0" labelOnly="1" fieldPosition="0">
        <references count="2">
          <reference field="0" count="1" selected="0">
            <x v="90"/>
          </reference>
          <reference field="1" count="1">
            <x v="77"/>
          </reference>
        </references>
      </pivotArea>
    </format>
    <format dxfId="2387">
      <pivotArea dataOnly="0" labelOnly="1" fieldPosition="0">
        <references count="2">
          <reference field="0" count="1" selected="0">
            <x v="91"/>
          </reference>
          <reference field="1" count="1">
            <x v="78"/>
          </reference>
        </references>
      </pivotArea>
    </format>
    <format dxfId="2386">
      <pivotArea dataOnly="0" labelOnly="1" fieldPosition="0">
        <references count="2">
          <reference field="0" count="1" selected="0">
            <x v="93"/>
          </reference>
          <reference field="1" count="1">
            <x v="80"/>
          </reference>
        </references>
      </pivotArea>
    </format>
    <format dxfId="2385">
      <pivotArea dataOnly="0" labelOnly="1" fieldPosition="0">
        <references count="2">
          <reference field="0" count="1" selected="0">
            <x v="94"/>
          </reference>
          <reference field="1" count="1">
            <x v="81"/>
          </reference>
        </references>
      </pivotArea>
    </format>
    <format dxfId="2384">
      <pivotArea dataOnly="0" labelOnly="1" fieldPosition="0">
        <references count="2">
          <reference field="0" count="1" selected="0">
            <x v="95"/>
          </reference>
          <reference field="1" count="1">
            <x v="82"/>
          </reference>
        </references>
      </pivotArea>
    </format>
    <format dxfId="2383">
      <pivotArea dataOnly="0" labelOnly="1" fieldPosition="0">
        <references count="2">
          <reference field="0" count="1" selected="0">
            <x v="96"/>
          </reference>
          <reference field="1" count="1">
            <x v="83"/>
          </reference>
        </references>
      </pivotArea>
    </format>
    <format dxfId="2382">
      <pivotArea dataOnly="0" labelOnly="1" fieldPosition="0">
        <references count="2">
          <reference field="0" count="1" selected="0">
            <x v="97"/>
          </reference>
          <reference field="1" count="1">
            <x v="84"/>
          </reference>
        </references>
      </pivotArea>
    </format>
    <format dxfId="2381">
      <pivotArea dataOnly="0" labelOnly="1" fieldPosition="0">
        <references count="2">
          <reference field="0" count="1" selected="0">
            <x v="98"/>
          </reference>
          <reference field="1" count="1">
            <x v="85"/>
          </reference>
        </references>
      </pivotArea>
    </format>
    <format dxfId="2380">
      <pivotArea dataOnly="0" labelOnly="1" fieldPosition="0">
        <references count="2">
          <reference field="0" count="1" selected="0">
            <x v="99"/>
          </reference>
          <reference field="1" count="1">
            <x v="86"/>
          </reference>
        </references>
      </pivotArea>
    </format>
    <format dxfId="2379">
      <pivotArea dataOnly="0" labelOnly="1" fieldPosition="0">
        <references count="2">
          <reference field="0" count="1" selected="0">
            <x v="100"/>
          </reference>
          <reference field="1" count="1">
            <x v="87"/>
          </reference>
        </references>
      </pivotArea>
    </format>
    <format dxfId="2378">
      <pivotArea dataOnly="0" labelOnly="1" fieldPosition="0">
        <references count="2">
          <reference field="0" count="1" selected="0">
            <x v="101"/>
          </reference>
          <reference field="1" count="1">
            <x v="88"/>
          </reference>
        </references>
      </pivotArea>
    </format>
    <format dxfId="2377">
      <pivotArea dataOnly="0" labelOnly="1" fieldPosition="0">
        <references count="2">
          <reference field="0" count="1" selected="0">
            <x v="102"/>
          </reference>
          <reference field="1" count="1">
            <x v="89"/>
          </reference>
        </references>
      </pivotArea>
    </format>
    <format dxfId="2376">
      <pivotArea dataOnly="0" labelOnly="1" fieldPosition="0">
        <references count="2">
          <reference field="0" count="1" selected="0">
            <x v="103"/>
          </reference>
          <reference field="1" count="1">
            <x v="90"/>
          </reference>
        </references>
      </pivotArea>
    </format>
    <format dxfId="2375">
      <pivotArea dataOnly="0" labelOnly="1" fieldPosition="0">
        <references count="2">
          <reference field="0" count="1" selected="0">
            <x v="104"/>
          </reference>
          <reference field="1" count="1">
            <x v="91"/>
          </reference>
        </references>
      </pivotArea>
    </format>
    <format dxfId="2374">
      <pivotArea dataOnly="0" labelOnly="1" fieldPosition="0">
        <references count="2">
          <reference field="0" count="1" selected="0">
            <x v="105"/>
          </reference>
          <reference field="1" count="1">
            <x v="92"/>
          </reference>
        </references>
      </pivotArea>
    </format>
    <format dxfId="2373">
      <pivotArea dataOnly="0" labelOnly="1" fieldPosition="0">
        <references count="2">
          <reference field="0" count="1" selected="0">
            <x v="106"/>
          </reference>
          <reference field="1" count="1">
            <x v="93"/>
          </reference>
        </references>
      </pivotArea>
    </format>
    <format dxfId="2372">
      <pivotArea dataOnly="0" labelOnly="1" fieldPosition="0">
        <references count="2">
          <reference field="0" count="1" selected="0">
            <x v="107"/>
          </reference>
          <reference field="1" count="1">
            <x v="94"/>
          </reference>
        </references>
      </pivotArea>
    </format>
    <format dxfId="2371">
      <pivotArea dataOnly="0" labelOnly="1" fieldPosition="0">
        <references count="2">
          <reference field="0" count="1" selected="0">
            <x v="108"/>
          </reference>
          <reference field="1" count="1">
            <x v="95"/>
          </reference>
        </references>
      </pivotArea>
    </format>
    <format dxfId="2370">
      <pivotArea dataOnly="0" labelOnly="1" fieldPosition="0">
        <references count="2">
          <reference field="0" count="1" selected="0">
            <x v="110"/>
          </reference>
          <reference field="1" count="1">
            <x v="97"/>
          </reference>
        </references>
      </pivotArea>
    </format>
    <format dxfId="2369">
      <pivotArea dataOnly="0" labelOnly="1" fieldPosition="0">
        <references count="2">
          <reference field="0" count="1" selected="0">
            <x v="111"/>
          </reference>
          <reference field="1" count="1">
            <x v="98"/>
          </reference>
        </references>
      </pivotArea>
    </format>
    <format dxfId="2368">
      <pivotArea dataOnly="0" labelOnly="1" fieldPosition="0">
        <references count="2">
          <reference field="0" count="1" selected="0">
            <x v="113"/>
          </reference>
          <reference field="1" count="1">
            <x v="100"/>
          </reference>
        </references>
      </pivotArea>
    </format>
    <format dxfId="2367">
      <pivotArea dataOnly="0" labelOnly="1" fieldPosition="0">
        <references count="2">
          <reference field="0" count="1" selected="0">
            <x v="119"/>
          </reference>
          <reference field="1" count="1">
            <x v="106"/>
          </reference>
        </references>
      </pivotArea>
    </format>
    <format dxfId="2366">
      <pivotArea dataOnly="0" labelOnly="1" fieldPosition="0">
        <references count="2">
          <reference field="0" count="1" selected="0">
            <x v="120"/>
          </reference>
          <reference field="1" count="1">
            <x v="107"/>
          </reference>
        </references>
      </pivotArea>
    </format>
    <format dxfId="2365">
      <pivotArea dataOnly="0" labelOnly="1" fieldPosition="0">
        <references count="2">
          <reference field="0" count="1" selected="0">
            <x v="121"/>
          </reference>
          <reference field="1" count="1">
            <x v="108"/>
          </reference>
        </references>
      </pivotArea>
    </format>
    <format dxfId="2364">
      <pivotArea dataOnly="0" labelOnly="1" fieldPosition="0">
        <references count="2">
          <reference field="0" count="1" selected="0">
            <x v="122"/>
          </reference>
          <reference field="1" count="1">
            <x v="109"/>
          </reference>
        </references>
      </pivotArea>
    </format>
    <format dxfId="2363">
      <pivotArea dataOnly="0" labelOnly="1" fieldPosition="0">
        <references count="2">
          <reference field="0" count="1" selected="0">
            <x v="123"/>
          </reference>
          <reference field="1" count="1">
            <x v="110"/>
          </reference>
        </references>
      </pivotArea>
    </format>
    <format dxfId="2362">
      <pivotArea dataOnly="0" labelOnly="1" fieldPosition="0">
        <references count="2">
          <reference field="0" count="1" selected="0">
            <x v="124"/>
          </reference>
          <reference field="1" count="1">
            <x v="111"/>
          </reference>
        </references>
      </pivotArea>
    </format>
    <format dxfId="2361">
      <pivotArea dataOnly="0" labelOnly="1" fieldPosition="0">
        <references count="2">
          <reference field="0" count="1" selected="0">
            <x v="125"/>
          </reference>
          <reference field="1" count="1">
            <x v="112"/>
          </reference>
        </references>
      </pivotArea>
    </format>
    <format dxfId="2360">
      <pivotArea dataOnly="0" labelOnly="1" fieldPosition="0">
        <references count="2">
          <reference field="0" count="1" selected="0">
            <x v="126"/>
          </reference>
          <reference field="1" count="1">
            <x v="113"/>
          </reference>
        </references>
      </pivotArea>
    </format>
    <format dxfId="2359">
      <pivotArea dataOnly="0" labelOnly="1" fieldPosition="0">
        <references count="2">
          <reference field="0" count="1" selected="0">
            <x v="127"/>
          </reference>
          <reference field="1" count="1">
            <x v="114"/>
          </reference>
        </references>
      </pivotArea>
    </format>
    <format dxfId="2358">
      <pivotArea dataOnly="0" labelOnly="1" fieldPosition="0">
        <references count="2">
          <reference field="0" count="1" selected="0">
            <x v="128"/>
          </reference>
          <reference field="1" count="1">
            <x v="115"/>
          </reference>
        </references>
      </pivotArea>
    </format>
    <format dxfId="2357">
      <pivotArea dataOnly="0" labelOnly="1" fieldPosition="0">
        <references count="2">
          <reference field="0" count="1" selected="0">
            <x v="129"/>
          </reference>
          <reference field="1" count="1">
            <x v="116"/>
          </reference>
        </references>
      </pivotArea>
    </format>
    <format dxfId="2356">
      <pivotArea dataOnly="0" labelOnly="1" fieldPosition="0">
        <references count="2">
          <reference field="0" count="1" selected="0">
            <x v="130"/>
          </reference>
          <reference field="1" count="1">
            <x v="117"/>
          </reference>
        </references>
      </pivotArea>
    </format>
    <format dxfId="2355">
      <pivotArea dataOnly="0" labelOnly="1" fieldPosition="0">
        <references count="2">
          <reference field="0" count="1" selected="0">
            <x v="134"/>
          </reference>
          <reference field="1" count="1">
            <x v="127"/>
          </reference>
        </references>
      </pivotArea>
    </format>
    <format dxfId="2354">
      <pivotArea dataOnly="0" labelOnly="1" fieldPosition="0">
        <references count="2">
          <reference field="0" count="1" selected="0">
            <x v="135"/>
          </reference>
          <reference field="1" count="1">
            <x v="128"/>
          </reference>
        </references>
      </pivotArea>
    </format>
    <format dxfId="2353">
      <pivotArea dataOnly="0" labelOnly="1" fieldPosition="0">
        <references count="2">
          <reference field="0" count="1" selected="0">
            <x v="136"/>
          </reference>
          <reference field="1" count="1">
            <x v="129"/>
          </reference>
        </references>
      </pivotArea>
    </format>
    <format dxfId="2352">
      <pivotArea dataOnly="0" labelOnly="1" fieldPosition="0">
        <references count="2">
          <reference field="0" count="1" selected="0">
            <x v="144"/>
          </reference>
          <reference field="1" count="1">
            <x v="137"/>
          </reference>
        </references>
      </pivotArea>
    </format>
    <format dxfId="2351">
      <pivotArea dataOnly="0" labelOnly="1" fieldPosition="0">
        <references count="2">
          <reference field="0" count="1" selected="0">
            <x v="146"/>
          </reference>
          <reference field="1" count="1">
            <x v="139"/>
          </reference>
        </references>
      </pivotArea>
    </format>
    <format dxfId="2350">
      <pivotArea dataOnly="0" labelOnly="1" fieldPosition="0">
        <references count="2">
          <reference field="0" count="1" selected="0">
            <x v="147"/>
          </reference>
          <reference field="1" count="1">
            <x v="140"/>
          </reference>
        </references>
      </pivotArea>
    </format>
    <format dxfId="2349">
      <pivotArea dataOnly="0" labelOnly="1" fieldPosition="0">
        <references count="2">
          <reference field="0" count="1" selected="0">
            <x v="148"/>
          </reference>
          <reference field="1" count="1">
            <x v="141"/>
          </reference>
        </references>
      </pivotArea>
    </format>
    <format dxfId="2348">
      <pivotArea dataOnly="0" labelOnly="1" fieldPosition="0">
        <references count="2">
          <reference field="0" count="1" selected="0">
            <x v="149"/>
          </reference>
          <reference field="1" count="1">
            <x v="142"/>
          </reference>
        </references>
      </pivotArea>
    </format>
    <format dxfId="2347">
      <pivotArea dataOnly="0" labelOnly="1" fieldPosition="0">
        <references count="2">
          <reference field="0" count="1" selected="0">
            <x v="150"/>
          </reference>
          <reference field="1" count="1">
            <x v="143"/>
          </reference>
        </references>
      </pivotArea>
    </format>
    <format dxfId="2346">
      <pivotArea dataOnly="0" labelOnly="1" fieldPosition="0">
        <references count="2">
          <reference field="0" count="1" selected="0">
            <x v="151"/>
          </reference>
          <reference field="1" count="1">
            <x v="144"/>
          </reference>
        </references>
      </pivotArea>
    </format>
    <format dxfId="2345">
      <pivotArea dataOnly="0" labelOnly="1" fieldPosition="0">
        <references count="2">
          <reference field="0" count="1" selected="0">
            <x v="152"/>
          </reference>
          <reference field="1" count="1">
            <x v="145"/>
          </reference>
        </references>
      </pivotArea>
    </format>
    <format dxfId="2344">
      <pivotArea dataOnly="0" labelOnly="1" fieldPosition="0">
        <references count="2">
          <reference field="0" count="1" selected="0">
            <x v="153"/>
          </reference>
          <reference field="1" count="1">
            <x v="146"/>
          </reference>
        </references>
      </pivotArea>
    </format>
    <format dxfId="2343">
      <pivotArea dataOnly="0" labelOnly="1" fieldPosition="0">
        <references count="2">
          <reference field="0" count="1" selected="0">
            <x v="154"/>
          </reference>
          <reference field="1" count="1">
            <x v="147"/>
          </reference>
        </references>
      </pivotArea>
    </format>
    <format dxfId="2342">
      <pivotArea dataOnly="0" labelOnly="1" fieldPosition="0">
        <references count="2">
          <reference field="0" count="1" selected="0">
            <x v="155"/>
          </reference>
          <reference field="1" count="1">
            <x v="148"/>
          </reference>
        </references>
      </pivotArea>
    </format>
    <format dxfId="2341">
      <pivotArea dataOnly="0" labelOnly="1" fieldPosition="0">
        <references count="2">
          <reference field="0" count="1" selected="0">
            <x v="159"/>
          </reference>
          <reference field="1" count="1">
            <x v="183"/>
          </reference>
        </references>
      </pivotArea>
    </format>
    <format dxfId="2340">
      <pivotArea dataOnly="0" labelOnly="1" fieldPosition="0">
        <references count="2">
          <reference field="0" count="1" selected="0">
            <x v="160"/>
          </reference>
          <reference field="1" count="1">
            <x v="184"/>
          </reference>
        </references>
      </pivotArea>
    </format>
    <format dxfId="2339">
      <pivotArea dataOnly="0" labelOnly="1" fieldPosition="0">
        <references count="2">
          <reference field="0" count="1" selected="0">
            <x v="161"/>
          </reference>
          <reference field="1" count="1">
            <x v="185"/>
          </reference>
        </references>
      </pivotArea>
    </format>
    <format dxfId="2338">
      <pivotArea dataOnly="0" labelOnly="1" fieldPosition="0">
        <references count="2">
          <reference field="0" count="1" selected="0">
            <x v="162"/>
          </reference>
          <reference field="1" count="1">
            <x v="186"/>
          </reference>
        </references>
      </pivotArea>
    </format>
    <format dxfId="2337">
      <pivotArea dataOnly="0" labelOnly="1" fieldPosition="0">
        <references count="2">
          <reference field="0" count="1" selected="0">
            <x v="164"/>
          </reference>
          <reference field="1" count="1">
            <x v="188"/>
          </reference>
        </references>
      </pivotArea>
    </format>
    <format dxfId="2336">
      <pivotArea dataOnly="0" labelOnly="1" fieldPosition="0">
        <references count="2">
          <reference field="0" count="1" selected="0">
            <x v="165"/>
          </reference>
          <reference field="1" count="1">
            <x v="189"/>
          </reference>
        </references>
      </pivotArea>
    </format>
    <format dxfId="2335">
      <pivotArea dataOnly="0" labelOnly="1" fieldPosition="0">
        <references count="2">
          <reference field="0" count="1" selected="0">
            <x v="166"/>
          </reference>
          <reference field="1" count="1">
            <x v="190"/>
          </reference>
        </references>
      </pivotArea>
    </format>
    <format dxfId="2334">
      <pivotArea dataOnly="0" labelOnly="1" fieldPosition="0">
        <references count="2">
          <reference field="0" count="1" selected="0">
            <x v="167"/>
          </reference>
          <reference field="1" count="1">
            <x v="199"/>
          </reference>
        </references>
      </pivotArea>
    </format>
    <format dxfId="2333">
      <pivotArea dataOnly="0" labelOnly="1" fieldPosition="0">
        <references count="2">
          <reference field="0" count="1" selected="0">
            <x v="168"/>
          </reference>
          <reference field="1" count="1">
            <x v="200"/>
          </reference>
        </references>
      </pivotArea>
    </format>
    <format dxfId="2332">
      <pivotArea dataOnly="0" labelOnly="1" fieldPosition="0">
        <references count="2">
          <reference field="0" count="1" selected="0">
            <x v="171"/>
          </reference>
          <reference field="1" count="1">
            <x v="203"/>
          </reference>
        </references>
      </pivotArea>
    </format>
    <format dxfId="2331">
      <pivotArea dataOnly="0" labelOnly="1" fieldPosition="0">
        <references count="2">
          <reference field="0" count="1" selected="0">
            <x v="172"/>
          </reference>
          <reference field="1" count="1">
            <x v="204"/>
          </reference>
        </references>
      </pivotArea>
    </format>
    <format dxfId="2330">
      <pivotArea dataOnly="0" labelOnly="1" fieldPosition="0">
        <references count="2">
          <reference field="0" count="1" selected="0">
            <x v="173"/>
          </reference>
          <reference field="1" count="1">
            <x v="205"/>
          </reference>
        </references>
      </pivotArea>
    </format>
    <format dxfId="2329">
      <pivotArea dataOnly="0" labelOnly="1" fieldPosition="0">
        <references count="2">
          <reference field="0" count="1" selected="0">
            <x v="175"/>
          </reference>
          <reference field="1" count="1">
            <x v="207"/>
          </reference>
        </references>
      </pivotArea>
    </format>
    <format dxfId="2328">
      <pivotArea dataOnly="0" labelOnly="1" fieldPosition="0">
        <references count="2">
          <reference field="0" count="1" selected="0">
            <x v="176"/>
          </reference>
          <reference field="1" count="1">
            <x v="208"/>
          </reference>
        </references>
      </pivotArea>
    </format>
    <format dxfId="2327">
      <pivotArea dataOnly="0" labelOnly="1" fieldPosition="0">
        <references count="2">
          <reference field="0" count="1" selected="0">
            <x v="177"/>
          </reference>
          <reference field="1" count="1">
            <x v="209"/>
          </reference>
        </references>
      </pivotArea>
    </format>
    <format dxfId="2326">
      <pivotArea dataOnly="0" labelOnly="1" fieldPosition="0">
        <references count="2">
          <reference field="0" count="1" selected="0">
            <x v="178"/>
          </reference>
          <reference field="1" count="1">
            <x v="210"/>
          </reference>
        </references>
      </pivotArea>
    </format>
    <format dxfId="2325">
      <pivotArea dataOnly="0" labelOnly="1" fieldPosition="0">
        <references count="2">
          <reference field="0" count="1" selected="0">
            <x v="179"/>
          </reference>
          <reference field="1" count="1">
            <x v="211"/>
          </reference>
        </references>
      </pivotArea>
    </format>
    <format dxfId="2324">
      <pivotArea dataOnly="0" labelOnly="1" fieldPosition="0">
        <references count="2">
          <reference field="0" count="1" selected="0">
            <x v="180"/>
          </reference>
          <reference field="1" count="1">
            <x v="212"/>
          </reference>
        </references>
      </pivotArea>
    </format>
    <format dxfId="2323">
      <pivotArea dataOnly="0" labelOnly="1" fieldPosition="0">
        <references count="2">
          <reference field="0" count="1" selected="0">
            <x v="181"/>
          </reference>
          <reference field="1" count="1">
            <x v="213"/>
          </reference>
        </references>
      </pivotArea>
    </format>
    <format dxfId="2322">
      <pivotArea dataOnly="0" labelOnly="1" fieldPosition="0">
        <references count="2">
          <reference field="0" count="1" selected="0">
            <x v="182"/>
          </reference>
          <reference field="1" count="1">
            <x v="214"/>
          </reference>
        </references>
      </pivotArea>
    </format>
    <format dxfId="2321">
      <pivotArea dataOnly="0" labelOnly="1" fieldPosition="0">
        <references count="2">
          <reference field="0" count="1" selected="0">
            <x v="183"/>
          </reference>
          <reference field="1" count="1">
            <x v="215"/>
          </reference>
        </references>
      </pivotArea>
    </format>
    <format dxfId="2320">
      <pivotArea dataOnly="0" labelOnly="1" fieldPosition="0">
        <references count="2">
          <reference field="0" count="1" selected="0">
            <x v="184"/>
          </reference>
          <reference field="1" count="1">
            <x v="216"/>
          </reference>
        </references>
      </pivotArea>
    </format>
    <format dxfId="2319">
      <pivotArea dataOnly="0" labelOnly="1" fieldPosition="0">
        <references count="2">
          <reference field="0" count="1" selected="0">
            <x v="185"/>
          </reference>
          <reference field="1" count="1">
            <x v="217"/>
          </reference>
        </references>
      </pivotArea>
    </format>
    <format dxfId="2318">
      <pivotArea dataOnly="0" labelOnly="1" fieldPosition="0">
        <references count="2">
          <reference field="0" count="1" selected="0">
            <x v="186"/>
          </reference>
          <reference field="1" count="1">
            <x v="218"/>
          </reference>
        </references>
      </pivotArea>
    </format>
    <format dxfId="2317">
      <pivotArea dataOnly="0" labelOnly="1" fieldPosition="0">
        <references count="2">
          <reference field="0" count="1" selected="0">
            <x v="187"/>
          </reference>
          <reference field="1" count="1">
            <x v="219"/>
          </reference>
        </references>
      </pivotArea>
    </format>
    <format dxfId="2316">
      <pivotArea dataOnly="0" labelOnly="1" fieldPosition="0">
        <references count="2">
          <reference field="0" count="1" selected="0">
            <x v="188"/>
          </reference>
          <reference field="1" count="1">
            <x v="220"/>
          </reference>
        </references>
      </pivotArea>
    </format>
    <format dxfId="2315">
      <pivotArea dataOnly="0" labelOnly="1" fieldPosition="0">
        <references count="2">
          <reference field="0" count="1" selected="0">
            <x v="189"/>
          </reference>
          <reference field="1" count="1">
            <x v="221"/>
          </reference>
        </references>
      </pivotArea>
    </format>
    <format dxfId="2314">
      <pivotArea dataOnly="0" labelOnly="1" fieldPosition="0">
        <references count="2">
          <reference field="0" count="1" selected="0">
            <x v="192"/>
          </reference>
          <reference field="1" count="1">
            <x v="224"/>
          </reference>
        </references>
      </pivotArea>
    </format>
    <format dxfId="2313">
      <pivotArea dataOnly="0" labelOnly="1" fieldPosition="0">
        <references count="2">
          <reference field="0" count="1" selected="0">
            <x v="193"/>
          </reference>
          <reference field="1" count="1">
            <x v="225"/>
          </reference>
        </references>
      </pivotArea>
    </format>
    <format dxfId="2312">
      <pivotArea dataOnly="0" labelOnly="1" fieldPosition="0">
        <references count="2">
          <reference field="0" count="1" selected="0">
            <x v="197"/>
          </reference>
          <reference field="1" count="1">
            <x v="236"/>
          </reference>
        </references>
      </pivotArea>
    </format>
    <format dxfId="2311">
      <pivotArea dataOnly="0" labelOnly="1" fieldPosition="0">
        <references count="2">
          <reference field="0" count="1" selected="0">
            <x v="199"/>
          </reference>
          <reference field="1" count="1">
            <x v="238"/>
          </reference>
        </references>
      </pivotArea>
    </format>
    <format dxfId="2310">
      <pivotArea dataOnly="0" labelOnly="1" fieldPosition="0">
        <references count="2">
          <reference field="0" count="1" selected="0">
            <x v="200"/>
          </reference>
          <reference field="1" count="1">
            <x v="239"/>
          </reference>
        </references>
      </pivotArea>
    </format>
    <format dxfId="2309">
      <pivotArea dataOnly="0" labelOnly="1" fieldPosition="0">
        <references count="2">
          <reference field="0" count="1" selected="0">
            <x v="201"/>
          </reference>
          <reference field="1" count="1">
            <x v="240"/>
          </reference>
        </references>
      </pivotArea>
    </format>
    <format dxfId="2308">
      <pivotArea dataOnly="0" labelOnly="1" fieldPosition="0">
        <references count="2">
          <reference field="0" count="1" selected="0">
            <x v="204"/>
          </reference>
          <reference field="1" count="1">
            <x v="149"/>
          </reference>
        </references>
      </pivotArea>
    </format>
    <format dxfId="2307">
      <pivotArea dataOnly="0" labelOnly="1" fieldPosition="0">
        <references count="2">
          <reference field="0" count="1" selected="0">
            <x v="206"/>
          </reference>
          <reference field="1" count="1">
            <x v="151"/>
          </reference>
        </references>
      </pivotArea>
    </format>
    <format dxfId="2306">
      <pivotArea dataOnly="0" labelOnly="1" fieldPosition="0">
        <references count="2">
          <reference field="0" count="1" selected="0">
            <x v="207"/>
          </reference>
          <reference field="1" count="1">
            <x v="152"/>
          </reference>
        </references>
      </pivotArea>
    </format>
    <format dxfId="2305">
      <pivotArea dataOnly="0" labelOnly="1" fieldPosition="0">
        <references count="2">
          <reference field="0" count="1" selected="0">
            <x v="208"/>
          </reference>
          <reference field="1" count="1">
            <x v="153"/>
          </reference>
        </references>
      </pivotArea>
    </format>
    <format dxfId="2304">
      <pivotArea dataOnly="0" labelOnly="1" fieldPosition="0">
        <references count="2">
          <reference field="0" count="1" selected="0">
            <x v="209"/>
          </reference>
          <reference field="1" count="1">
            <x v="154"/>
          </reference>
        </references>
      </pivotArea>
    </format>
    <format dxfId="2303">
      <pivotArea dataOnly="0" labelOnly="1" fieldPosition="0">
        <references count="2">
          <reference field="0" count="1" selected="0">
            <x v="210"/>
          </reference>
          <reference field="1" count="1">
            <x v="155"/>
          </reference>
        </references>
      </pivotArea>
    </format>
    <format dxfId="2302">
      <pivotArea dataOnly="0" labelOnly="1" fieldPosition="0">
        <references count="2">
          <reference field="0" count="1" selected="0">
            <x v="211"/>
          </reference>
          <reference field="1" count="1">
            <x v="156"/>
          </reference>
        </references>
      </pivotArea>
    </format>
    <format dxfId="2301">
      <pivotArea dataOnly="0" labelOnly="1" fieldPosition="0">
        <references count="2">
          <reference field="0" count="1" selected="0">
            <x v="212"/>
          </reference>
          <reference field="1" count="1">
            <x v="157"/>
          </reference>
        </references>
      </pivotArea>
    </format>
    <format dxfId="2300">
      <pivotArea dataOnly="0" labelOnly="1" fieldPosition="0">
        <references count="2">
          <reference field="0" count="1" selected="0">
            <x v="214"/>
          </reference>
          <reference field="1" count="1">
            <x v="159"/>
          </reference>
        </references>
      </pivotArea>
    </format>
    <format dxfId="2299">
      <pivotArea dataOnly="0" labelOnly="1" fieldPosition="0">
        <references count="2">
          <reference field="0" count="1" selected="0">
            <x v="215"/>
          </reference>
          <reference field="1" count="1">
            <x v="160"/>
          </reference>
        </references>
      </pivotArea>
    </format>
    <format dxfId="2298">
      <pivotArea dataOnly="0" labelOnly="1" fieldPosition="0">
        <references count="2">
          <reference field="0" count="1" selected="0">
            <x v="216"/>
          </reference>
          <reference field="1" count="1">
            <x v="161"/>
          </reference>
        </references>
      </pivotArea>
    </format>
    <format dxfId="2297">
      <pivotArea dataOnly="0" labelOnly="1" fieldPosition="0">
        <references count="2">
          <reference field="0" count="1" selected="0">
            <x v="217"/>
          </reference>
          <reference field="1" count="1">
            <x v="162"/>
          </reference>
        </references>
      </pivotArea>
    </format>
    <format dxfId="2296">
      <pivotArea dataOnly="0" labelOnly="1" fieldPosition="0">
        <references count="2">
          <reference field="0" count="1" selected="0">
            <x v="218"/>
          </reference>
          <reference field="1" count="1">
            <x v="163"/>
          </reference>
        </references>
      </pivotArea>
    </format>
    <format dxfId="2295">
      <pivotArea dataOnly="0" labelOnly="1" fieldPosition="0">
        <references count="2">
          <reference field="0" count="1" selected="0">
            <x v="219"/>
          </reference>
          <reference field="1" count="1">
            <x v="164"/>
          </reference>
        </references>
      </pivotArea>
    </format>
    <format dxfId="2294">
      <pivotArea dataOnly="0" labelOnly="1" fieldPosition="0">
        <references count="2">
          <reference field="0" count="1" selected="0">
            <x v="220"/>
          </reference>
          <reference field="1" count="1">
            <x v="165"/>
          </reference>
        </references>
      </pivotArea>
    </format>
    <format dxfId="2293">
      <pivotArea dataOnly="0" labelOnly="1" fieldPosition="0">
        <references count="2">
          <reference field="0" count="1" selected="0">
            <x v="221"/>
          </reference>
          <reference field="1" count="1">
            <x v="166"/>
          </reference>
        </references>
      </pivotArea>
    </format>
    <format dxfId="2292">
      <pivotArea dataOnly="0" labelOnly="1" fieldPosition="0">
        <references count="2">
          <reference field="0" count="1" selected="0">
            <x v="223"/>
          </reference>
          <reference field="1" count="1">
            <x v="168"/>
          </reference>
        </references>
      </pivotArea>
    </format>
    <format dxfId="2291">
      <pivotArea dataOnly="0" labelOnly="1" fieldPosition="0">
        <references count="2">
          <reference field="0" count="1" selected="0">
            <x v="224"/>
          </reference>
          <reference field="1" count="1">
            <x v="169"/>
          </reference>
        </references>
      </pivotArea>
    </format>
    <format dxfId="2290">
      <pivotArea dataOnly="0" labelOnly="1" fieldPosition="0">
        <references count="2">
          <reference field="0" count="1" selected="0">
            <x v="225"/>
          </reference>
          <reference field="1" count="1">
            <x v="170"/>
          </reference>
        </references>
      </pivotArea>
    </format>
    <format dxfId="2289">
      <pivotArea dataOnly="0" labelOnly="1" fieldPosition="0">
        <references count="2">
          <reference field="0" count="1" selected="0">
            <x v="226"/>
          </reference>
          <reference field="1" count="1">
            <x v="171"/>
          </reference>
        </references>
      </pivotArea>
    </format>
    <format dxfId="2288">
      <pivotArea dataOnly="0" labelOnly="1" fieldPosition="0">
        <references count="2">
          <reference field="0" count="1" selected="0">
            <x v="227"/>
          </reference>
          <reference field="1" count="1">
            <x v="172"/>
          </reference>
        </references>
      </pivotArea>
    </format>
    <format dxfId="2287">
      <pivotArea dataOnly="0" labelOnly="1" fieldPosition="0">
        <references count="2">
          <reference field="0" count="1" selected="0">
            <x v="228"/>
          </reference>
          <reference field="1" count="1">
            <x v="173"/>
          </reference>
        </references>
      </pivotArea>
    </format>
    <format dxfId="2286">
      <pivotArea dataOnly="0" labelOnly="1" fieldPosition="0">
        <references count="2">
          <reference field="0" count="1" selected="0">
            <x v="229"/>
          </reference>
          <reference field="1" count="1">
            <x v="174"/>
          </reference>
        </references>
      </pivotArea>
    </format>
    <format dxfId="2285">
      <pivotArea dataOnly="0" labelOnly="1" fieldPosition="0">
        <references count="2">
          <reference field="0" count="1" selected="0">
            <x v="230"/>
          </reference>
          <reference field="1" count="1">
            <x v="175"/>
          </reference>
        </references>
      </pivotArea>
    </format>
    <format dxfId="2284">
      <pivotArea dataOnly="0" labelOnly="1" fieldPosition="0">
        <references count="2">
          <reference field="0" count="1" selected="0">
            <x v="231"/>
          </reference>
          <reference field="1" count="1">
            <x v="176"/>
          </reference>
        </references>
      </pivotArea>
    </format>
    <format dxfId="2283">
      <pivotArea dataOnly="0" labelOnly="1" fieldPosition="0">
        <references count="2">
          <reference field="0" count="1" selected="0">
            <x v="232"/>
          </reference>
          <reference field="1" count="1">
            <x v="177"/>
          </reference>
        </references>
      </pivotArea>
    </format>
    <format dxfId="2282">
      <pivotArea dataOnly="0" labelOnly="1" fieldPosition="0">
        <references count="2">
          <reference field="0" count="1" selected="0">
            <x v="233"/>
          </reference>
          <reference field="1" count="1">
            <x v="178"/>
          </reference>
        </references>
      </pivotArea>
    </format>
    <format dxfId="2281">
      <pivotArea dataOnly="0" labelOnly="1" fieldPosition="0">
        <references count="2">
          <reference field="0" count="1" selected="0">
            <x v="234"/>
          </reference>
          <reference field="1" count="1">
            <x v="179"/>
          </reference>
        </references>
      </pivotArea>
    </format>
    <format dxfId="2280">
      <pivotArea dataOnly="0" labelOnly="1" fieldPosition="0">
        <references count="2">
          <reference field="0" count="1" selected="0">
            <x v="235"/>
          </reference>
          <reference field="1" count="1">
            <x v="191"/>
          </reference>
        </references>
      </pivotArea>
    </format>
    <format dxfId="2279">
      <pivotArea dataOnly="0" labelOnly="1" fieldPosition="0">
        <references count="2">
          <reference field="0" count="1" selected="0">
            <x v="236"/>
          </reference>
          <reference field="1" count="1">
            <x v="192"/>
          </reference>
        </references>
      </pivotArea>
    </format>
    <format dxfId="2278">
      <pivotArea dataOnly="0" labelOnly="1" fieldPosition="0">
        <references count="2">
          <reference field="0" count="1" selected="0">
            <x v="237"/>
          </reference>
          <reference field="1" count="1">
            <x v="193"/>
          </reference>
        </references>
      </pivotArea>
    </format>
    <format dxfId="2277">
      <pivotArea dataOnly="0" labelOnly="1" fieldPosition="0">
        <references count="2">
          <reference field="0" count="1" selected="0">
            <x v="238"/>
          </reference>
          <reference field="1" count="1">
            <x v="194"/>
          </reference>
        </references>
      </pivotArea>
    </format>
    <format dxfId="2276">
      <pivotArea dataOnly="0" labelOnly="1" fieldPosition="0">
        <references count="2">
          <reference field="0" count="1" selected="0">
            <x v="239"/>
          </reference>
          <reference field="1" count="1">
            <x v="195"/>
          </reference>
        </references>
      </pivotArea>
    </format>
    <format dxfId="2275">
      <pivotArea dataOnly="0" labelOnly="1" fieldPosition="0">
        <references count="2">
          <reference field="0" count="1" selected="0">
            <x v="240"/>
          </reference>
          <reference field="1" count="1">
            <x v="196"/>
          </reference>
        </references>
      </pivotArea>
    </format>
    <format dxfId="2274">
      <pivotArea dataOnly="0" labelOnly="1" fieldPosition="0">
        <references count="2">
          <reference field="0" count="1" selected="0">
            <x v="241"/>
          </reference>
          <reference field="1" count="1">
            <x v="197"/>
          </reference>
        </references>
      </pivotArea>
    </format>
    <format dxfId="2273">
      <pivotArea dataOnly="0" labelOnly="1" fieldPosition="0">
        <references count="2">
          <reference field="0" count="1" selected="0">
            <x v="242"/>
          </reference>
          <reference field="1" count="1">
            <x v="198"/>
          </reference>
        </references>
      </pivotArea>
    </format>
    <format dxfId="2272">
      <pivotArea dataOnly="0" labelOnly="1" fieldPosition="0">
        <references count="3">
          <reference field="0" count="1" selected="0">
            <x v="0"/>
          </reference>
          <reference field="1" count="1" selected="0">
            <x v="228"/>
          </reference>
          <reference field="2" count="1">
            <x v="153"/>
          </reference>
        </references>
      </pivotArea>
    </format>
    <format dxfId="2271">
      <pivotArea dataOnly="0" labelOnly="1" fieldPosition="0">
        <references count="3">
          <reference field="0" count="1" selected="0">
            <x v="2"/>
          </reference>
          <reference field="1" count="1" selected="0">
            <x v="230"/>
          </reference>
          <reference field="2" count="1">
            <x v="225"/>
          </reference>
        </references>
      </pivotArea>
    </format>
    <format dxfId="2270">
      <pivotArea dataOnly="0" labelOnly="1" fieldPosition="0">
        <references count="3">
          <reference field="0" count="1" selected="0">
            <x v="3"/>
          </reference>
          <reference field="1" count="1" selected="0">
            <x v="231"/>
          </reference>
          <reference field="2" count="1">
            <x v="88"/>
          </reference>
        </references>
      </pivotArea>
    </format>
    <format dxfId="2269">
      <pivotArea dataOnly="0" labelOnly="1" fieldPosition="0">
        <references count="3">
          <reference field="0" count="1" selected="0">
            <x v="4"/>
          </reference>
          <reference field="1" count="1" selected="0">
            <x v="232"/>
          </reference>
          <reference field="2" count="1">
            <x v="90"/>
          </reference>
        </references>
      </pivotArea>
    </format>
    <format dxfId="2268">
      <pivotArea dataOnly="0" labelOnly="1" fieldPosition="0">
        <references count="3">
          <reference field="0" count="1" selected="0">
            <x v="5"/>
          </reference>
          <reference field="1" count="1" selected="0">
            <x v="233"/>
          </reference>
          <reference field="2" count="1">
            <x v="224"/>
          </reference>
        </references>
      </pivotArea>
    </format>
    <format dxfId="2267">
      <pivotArea dataOnly="0" labelOnly="1" fieldPosition="0">
        <references count="3">
          <reference field="0" count="1" selected="0">
            <x v="7"/>
          </reference>
          <reference field="1" count="1" selected="0">
            <x v="118"/>
          </reference>
          <reference field="2" count="1">
            <x v="171"/>
          </reference>
        </references>
      </pivotArea>
    </format>
    <format dxfId="2266">
      <pivotArea dataOnly="0" labelOnly="1" fieldPosition="0">
        <references count="3">
          <reference field="0" count="1" selected="0">
            <x v="9"/>
          </reference>
          <reference field="1" count="1" selected="0">
            <x v="120"/>
          </reference>
          <reference field="2" count="1">
            <x v="168"/>
          </reference>
        </references>
      </pivotArea>
    </format>
    <format dxfId="2265">
      <pivotArea dataOnly="0" labelOnly="1" fieldPosition="0">
        <references count="3">
          <reference field="0" count="1" selected="0">
            <x v="10"/>
          </reference>
          <reference field="1" count="1" selected="0">
            <x v="121"/>
          </reference>
          <reference field="2" count="1">
            <x v="82"/>
          </reference>
        </references>
      </pivotArea>
    </format>
    <format dxfId="2264">
      <pivotArea dataOnly="0" labelOnly="1" fieldPosition="0">
        <references count="3">
          <reference field="0" count="1" selected="0">
            <x v="11"/>
          </reference>
          <reference field="1" count="1" selected="0">
            <x v="122"/>
          </reference>
          <reference field="2" count="1">
            <x v="26"/>
          </reference>
        </references>
      </pivotArea>
    </format>
    <format dxfId="2263">
      <pivotArea dataOnly="0" labelOnly="1" fieldPosition="0">
        <references count="3">
          <reference field="0" count="1" selected="0">
            <x v="12"/>
          </reference>
          <reference field="1" count="1" selected="0">
            <x v="123"/>
          </reference>
          <reference field="2" count="1">
            <x v="150"/>
          </reference>
        </references>
      </pivotArea>
    </format>
    <format dxfId="2262">
      <pivotArea dataOnly="0" labelOnly="1" fieldPosition="0">
        <references count="3">
          <reference field="0" count="1" selected="0">
            <x v="16"/>
          </reference>
          <reference field="1" count="1" selected="0">
            <x v="64"/>
          </reference>
          <reference field="2" count="1">
            <x v="157"/>
          </reference>
        </references>
      </pivotArea>
    </format>
    <format dxfId="2261">
      <pivotArea dataOnly="0" labelOnly="1" fieldPosition="0">
        <references count="3">
          <reference field="0" count="1" selected="0">
            <x v="18"/>
          </reference>
          <reference field="1" count="1" selected="0">
            <x v="66"/>
          </reference>
          <reference field="2" count="1">
            <x v="189"/>
          </reference>
        </references>
      </pivotArea>
    </format>
    <format dxfId="2260">
      <pivotArea dataOnly="0" labelOnly="1" fieldPosition="0">
        <references count="3">
          <reference field="0" count="1" selected="0">
            <x v="22"/>
          </reference>
          <reference field="1" count="1" selected="0">
            <x v="19"/>
          </reference>
          <reference field="2" count="1">
            <x v="39"/>
          </reference>
        </references>
      </pivotArea>
    </format>
    <format dxfId="2259">
      <pivotArea dataOnly="0" labelOnly="1" fieldPosition="0">
        <references count="3">
          <reference field="0" count="1" selected="0">
            <x v="25"/>
          </reference>
          <reference field="1" count="1" selected="0">
            <x v="22"/>
          </reference>
          <reference field="2" count="1">
            <x v="84"/>
          </reference>
        </references>
      </pivotArea>
    </format>
    <format dxfId="2258">
      <pivotArea dataOnly="0" labelOnly="1" fieldPosition="0">
        <references count="3">
          <reference field="0" count="1" selected="0">
            <x v="26"/>
          </reference>
          <reference field="1" count="1" selected="0">
            <x v="23"/>
          </reference>
          <reference field="2" count="1">
            <x v="217"/>
          </reference>
        </references>
      </pivotArea>
    </format>
    <format dxfId="2257">
      <pivotArea dataOnly="0" labelOnly="1" fieldPosition="0">
        <references count="3">
          <reference field="0" count="1" selected="0">
            <x v="28"/>
          </reference>
          <reference field="1" count="1" selected="0">
            <x v="25"/>
          </reference>
          <reference field="2" count="1">
            <x v="52"/>
          </reference>
        </references>
      </pivotArea>
    </format>
    <format dxfId="2256">
      <pivotArea dataOnly="0" labelOnly="1" fieldPosition="0">
        <references count="3">
          <reference field="0" count="1" selected="0">
            <x v="29"/>
          </reference>
          <reference field="1" count="1" selected="0">
            <x v="26"/>
          </reference>
          <reference field="2" count="1">
            <x v="62"/>
          </reference>
        </references>
      </pivotArea>
    </format>
    <format dxfId="2255">
      <pivotArea dataOnly="0" labelOnly="1" fieldPosition="0">
        <references count="3">
          <reference field="0" count="1" selected="0">
            <x v="30"/>
          </reference>
          <reference field="1" count="1" selected="0">
            <x v="27"/>
          </reference>
          <reference field="2" count="1">
            <x v="7"/>
          </reference>
        </references>
      </pivotArea>
    </format>
    <format dxfId="2254">
      <pivotArea dataOnly="0" labelOnly="1" fieldPosition="0">
        <references count="3">
          <reference field="0" count="1" selected="0">
            <x v="31"/>
          </reference>
          <reference field="1" count="1" selected="0">
            <x v="28"/>
          </reference>
          <reference field="2" count="1">
            <x v="53"/>
          </reference>
        </references>
      </pivotArea>
    </format>
    <format dxfId="2253">
      <pivotArea dataOnly="0" labelOnly="1" fieldPosition="0">
        <references count="3">
          <reference field="0" count="1" selected="0">
            <x v="35"/>
          </reference>
          <reference field="1" count="1" selected="0">
            <x v="32"/>
          </reference>
          <reference field="2" count="1">
            <x v="51"/>
          </reference>
        </references>
      </pivotArea>
    </format>
    <format dxfId="2252">
      <pivotArea dataOnly="0" labelOnly="1" fieldPosition="0">
        <references count="3">
          <reference field="0" count="1" selected="0">
            <x v="36"/>
          </reference>
          <reference field="1" count="1" selected="0">
            <x v="33"/>
          </reference>
          <reference field="2" count="1">
            <x v="130"/>
          </reference>
        </references>
      </pivotArea>
    </format>
    <format dxfId="2251">
      <pivotArea dataOnly="0" labelOnly="1" fieldPosition="0">
        <references count="3">
          <reference field="0" count="1" selected="0">
            <x v="37"/>
          </reference>
          <reference field="1" count="1" selected="0">
            <x v="34"/>
          </reference>
          <reference field="2" count="1">
            <x v="70"/>
          </reference>
        </references>
      </pivotArea>
    </format>
    <format dxfId="2250">
      <pivotArea dataOnly="0" labelOnly="1" fieldPosition="0">
        <references count="3">
          <reference field="0" count="1" selected="0">
            <x v="38"/>
          </reference>
          <reference field="1" count="1" selected="0">
            <x v="0"/>
          </reference>
          <reference field="2" count="1">
            <x v="45"/>
          </reference>
        </references>
      </pivotArea>
    </format>
    <format dxfId="2249">
      <pivotArea dataOnly="0" labelOnly="1" fieldPosition="0">
        <references count="3">
          <reference field="0" count="1" selected="0">
            <x v="39"/>
          </reference>
          <reference field="1" count="1" selected="0">
            <x v="1"/>
          </reference>
          <reference field="2" count="1">
            <x v="46"/>
          </reference>
        </references>
      </pivotArea>
    </format>
    <format dxfId="2248">
      <pivotArea dataOnly="0" labelOnly="1" fieldPosition="0">
        <references count="3">
          <reference field="0" count="1" selected="0">
            <x v="40"/>
          </reference>
          <reference field="1" count="1" selected="0">
            <x v="2"/>
          </reference>
          <reference field="2" count="1">
            <x v="128"/>
          </reference>
        </references>
      </pivotArea>
    </format>
    <format dxfId="2247">
      <pivotArea dataOnly="0" labelOnly="1" fieldPosition="0">
        <references count="3">
          <reference field="0" count="1" selected="0">
            <x v="41"/>
          </reference>
          <reference field="1" count="1" selected="0">
            <x v="3"/>
          </reference>
          <reference field="2" count="1">
            <x v="105"/>
          </reference>
        </references>
      </pivotArea>
    </format>
    <format dxfId="2246">
      <pivotArea dataOnly="0" labelOnly="1" fieldPosition="0">
        <references count="3">
          <reference field="0" count="1" selected="0">
            <x v="42"/>
          </reference>
          <reference field="1" count="1" selected="0">
            <x v="4"/>
          </reference>
          <reference field="2" count="1">
            <x v="64"/>
          </reference>
        </references>
      </pivotArea>
    </format>
    <format dxfId="2245">
      <pivotArea dataOnly="0" labelOnly="1" fieldPosition="0">
        <references count="3">
          <reference field="0" count="1" selected="0">
            <x v="43"/>
          </reference>
          <reference field="1" count="1" selected="0">
            <x v="5"/>
          </reference>
          <reference field="2" count="1">
            <x v="19"/>
          </reference>
        </references>
      </pivotArea>
    </format>
    <format dxfId="2244">
      <pivotArea dataOnly="0" labelOnly="1" fieldPosition="0">
        <references count="3">
          <reference field="0" count="1" selected="0">
            <x v="44"/>
          </reference>
          <reference field="1" count="1" selected="0">
            <x v="6"/>
          </reference>
          <reference field="2" count="1">
            <x v="23"/>
          </reference>
        </references>
      </pivotArea>
    </format>
    <format dxfId="2243">
      <pivotArea dataOnly="0" labelOnly="1" fieldPosition="0">
        <references count="3">
          <reference field="0" count="1" selected="0">
            <x v="45"/>
          </reference>
          <reference field="1" count="1" selected="0">
            <x v="7"/>
          </reference>
          <reference field="2" count="1">
            <x v="22"/>
          </reference>
        </references>
      </pivotArea>
    </format>
    <format dxfId="2242">
      <pivotArea dataOnly="0" labelOnly="1" fieldPosition="0">
        <references count="3">
          <reference field="0" count="1" selected="0">
            <x v="46"/>
          </reference>
          <reference field="1" count="1" selected="0">
            <x v="8"/>
          </reference>
          <reference field="2" count="1">
            <x v="135"/>
          </reference>
        </references>
      </pivotArea>
    </format>
    <format dxfId="2241">
      <pivotArea dataOnly="0" labelOnly="1" fieldPosition="0">
        <references count="3">
          <reference field="0" count="1" selected="0">
            <x v="47"/>
          </reference>
          <reference field="1" count="1" selected="0">
            <x v="9"/>
          </reference>
          <reference field="2" count="1">
            <x v="141"/>
          </reference>
        </references>
      </pivotArea>
    </format>
    <format dxfId="2240">
      <pivotArea dataOnly="0" labelOnly="1" fieldPosition="0">
        <references count="3">
          <reference field="0" count="1" selected="0">
            <x v="49"/>
          </reference>
          <reference field="1" count="1" selected="0">
            <x v="11"/>
          </reference>
          <reference field="2" count="1">
            <x v="127"/>
          </reference>
        </references>
      </pivotArea>
    </format>
    <format dxfId="2239">
      <pivotArea dataOnly="0" labelOnly="1" fieldPosition="0">
        <references count="3">
          <reference field="0" count="1" selected="0">
            <x v="55"/>
          </reference>
          <reference field="1" count="1" selected="0">
            <x v="35"/>
          </reference>
          <reference field="2" count="1">
            <x v="65"/>
          </reference>
        </references>
      </pivotArea>
    </format>
    <format dxfId="2238">
      <pivotArea dataOnly="0" labelOnly="1" fieldPosition="0">
        <references count="3">
          <reference field="0" count="1" selected="0">
            <x v="56"/>
          </reference>
          <reference field="1" count="1" selected="0">
            <x v="36"/>
          </reference>
          <reference field="2" count="1">
            <x v="183"/>
          </reference>
        </references>
      </pivotArea>
    </format>
    <format dxfId="2237">
      <pivotArea dataOnly="0" labelOnly="1" fieldPosition="0">
        <references count="3">
          <reference field="0" count="1" selected="0">
            <x v="62"/>
          </reference>
          <reference field="1" count="1" selected="0">
            <x v="42"/>
          </reference>
          <reference field="2" count="1">
            <x v="15"/>
          </reference>
        </references>
      </pivotArea>
    </format>
    <format dxfId="2236">
      <pivotArea dataOnly="0" labelOnly="1" fieldPosition="0">
        <references count="3">
          <reference field="0" count="1" selected="0">
            <x v="63"/>
          </reference>
          <reference field="1" count="1" selected="0">
            <x v="43"/>
          </reference>
          <reference field="2" count="1">
            <x v="152"/>
          </reference>
        </references>
      </pivotArea>
    </format>
    <format dxfId="2235">
      <pivotArea dataOnly="0" labelOnly="1" fieldPosition="0">
        <references count="3">
          <reference field="0" count="1" selected="0">
            <x v="64"/>
          </reference>
          <reference field="1" count="1" selected="0">
            <x v="44"/>
          </reference>
          <reference field="2" count="1">
            <x v="146"/>
          </reference>
        </references>
      </pivotArea>
    </format>
    <format dxfId="2234">
      <pivotArea dataOnly="0" labelOnly="1" fieldPosition="0">
        <references count="3">
          <reference field="0" count="1" selected="0">
            <x v="65"/>
          </reference>
          <reference field="1" count="1" selected="0">
            <x v="45"/>
          </reference>
          <reference field="2" count="1">
            <x v="204"/>
          </reference>
        </references>
      </pivotArea>
    </format>
    <format dxfId="2233">
      <pivotArea dataOnly="0" labelOnly="1" fieldPosition="0">
        <references count="3">
          <reference field="0" count="1" selected="0">
            <x v="66"/>
          </reference>
          <reference field="1" count="1" selected="0">
            <x v="46"/>
          </reference>
          <reference field="2" count="1">
            <x v="92"/>
          </reference>
        </references>
      </pivotArea>
    </format>
    <format dxfId="2232">
      <pivotArea dataOnly="0" labelOnly="1" fieldPosition="0">
        <references count="3">
          <reference field="0" count="1" selected="0">
            <x v="67"/>
          </reference>
          <reference field="1" count="1" selected="0">
            <x v="47"/>
          </reference>
          <reference field="2" count="1">
            <x v="181"/>
          </reference>
        </references>
      </pivotArea>
    </format>
    <format dxfId="2231">
      <pivotArea dataOnly="0" labelOnly="1" fieldPosition="0">
        <references count="3">
          <reference field="0" count="1" selected="0">
            <x v="68"/>
          </reference>
          <reference field="1" count="1" selected="0">
            <x v="48"/>
          </reference>
          <reference field="2" count="1">
            <x v="231"/>
          </reference>
        </references>
      </pivotArea>
    </format>
    <format dxfId="2230">
      <pivotArea dataOnly="0" labelOnly="1" fieldPosition="0">
        <references count="3">
          <reference field="0" count="1" selected="0">
            <x v="79"/>
          </reference>
          <reference field="1" count="1" selected="0">
            <x v="59"/>
          </reference>
          <reference field="2" count="1">
            <x v="21"/>
          </reference>
        </references>
      </pivotArea>
    </format>
    <format dxfId="2229">
      <pivotArea dataOnly="0" labelOnly="1" fieldPosition="0">
        <references count="3">
          <reference field="0" count="1" selected="0">
            <x v="81"/>
          </reference>
          <reference field="1" count="1" selected="0">
            <x v="68"/>
          </reference>
          <reference field="2" count="1">
            <x v="112"/>
          </reference>
        </references>
      </pivotArea>
    </format>
    <format dxfId="2228">
      <pivotArea dataOnly="0" labelOnly="1" fieldPosition="0">
        <references count="3">
          <reference field="0" count="1" selected="0">
            <x v="82"/>
          </reference>
          <reference field="1" count="1" selected="0">
            <x v="69"/>
          </reference>
          <reference field="2" count="1">
            <x v="226"/>
          </reference>
        </references>
      </pivotArea>
    </format>
    <format dxfId="2227">
      <pivotArea dataOnly="0" labelOnly="1" fieldPosition="0">
        <references count="3">
          <reference field="0" count="1" selected="0">
            <x v="83"/>
          </reference>
          <reference field="1" count="1" selected="0">
            <x v="70"/>
          </reference>
          <reference field="2" count="1">
            <x v="193"/>
          </reference>
        </references>
      </pivotArea>
    </format>
    <format dxfId="2226">
      <pivotArea dataOnly="0" labelOnly="1" fieldPosition="0">
        <references count="3">
          <reference field="0" count="1" selected="0">
            <x v="84"/>
          </reference>
          <reference field="1" count="1" selected="0">
            <x v="71"/>
          </reference>
          <reference field="2" count="1">
            <x v="192"/>
          </reference>
        </references>
      </pivotArea>
    </format>
    <format dxfId="2225">
      <pivotArea dataOnly="0" labelOnly="1" fieldPosition="0">
        <references count="3">
          <reference field="0" count="1" selected="0">
            <x v="85"/>
          </reference>
          <reference field="1" count="1" selected="0">
            <x v="72"/>
          </reference>
          <reference field="2" count="1">
            <x v="87"/>
          </reference>
        </references>
      </pivotArea>
    </format>
    <format dxfId="2224">
      <pivotArea dataOnly="0" labelOnly="1" fieldPosition="0">
        <references count="3">
          <reference field="0" count="1" selected="0">
            <x v="86"/>
          </reference>
          <reference field="1" count="1" selected="0">
            <x v="73"/>
          </reference>
          <reference field="2" count="1">
            <x v="154"/>
          </reference>
        </references>
      </pivotArea>
    </format>
    <format dxfId="2223">
      <pivotArea dataOnly="0" labelOnly="1" fieldPosition="0">
        <references count="3">
          <reference field="0" count="1" selected="0">
            <x v="87"/>
          </reference>
          <reference field="1" count="1" selected="0">
            <x v="74"/>
          </reference>
          <reference field="2" count="1">
            <x v="208"/>
          </reference>
        </references>
      </pivotArea>
    </format>
    <format dxfId="2222">
      <pivotArea dataOnly="0" labelOnly="1" fieldPosition="0">
        <references count="3">
          <reference field="0" count="1" selected="0">
            <x v="88"/>
          </reference>
          <reference field="1" count="1" selected="0">
            <x v="75"/>
          </reference>
          <reference field="2" count="1">
            <x v="38"/>
          </reference>
        </references>
      </pivotArea>
    </format>
    <format dxfId="2221">
      <pivotArea dataOnly="0" labelOnly="1" fieldPosition="0">
        <references count="3">
          <reference field="0" count="1" selected="0">
            <x v="89"/>
          </reference>
          <reference field="1" count="1" selected="0">
            <x v="76"/>
          </reference>
          <reference field="2" count="1">
            <x v="232"/>
          </reference>
        </references>
      </pivotArea>
    </format>
    <format dxfId="2220">
      <pivotArea dataOnly="0" labelOnly="1" fieldPosition="0">
        <references count="3">
          <reference field="0" count="1" selected="0">
            <x v="90"/>
          </reference>
          <reference field="1" count="1" selected="0">
            <x v="77"/>
          </reference>
          <reference field="2" count="1">
            <x v="43"/>
          </reference>
        </references>
      </pivotArea>
    </format>
    <format dxfId="2219">
      <pivotArea dataOnly="0" labelOnly="1" fieldPosition="0">
        <references count="3">
          <reference field="0" count="1" selected="0">
            <x v="91"/>
          </reference>
          <reference field="1" count="1" selected="0">
            <x v="78"/>
          </reference>
          <reference field="2" count="1">
            <x v="12"/>
          </reference>
        </references>
      </pivotArea>
    </format>
    <format dxfId="2218">
      <pivotArea dataOnly="0" labelOnly="1" fieldPosition="0">
        <references count="3">
          <reference field="0" count="1" selected="0">
            <x v="93"/>
          </reference>
          <reference field="1" count="1" selected="0">
            <x v="80"/>
          </reference>
          <reference field="2" count="1">
            <x v="180"/>
          </reference>
        </references>
      </pivotArea>
    </format>
    <format dxfId="2217">
      <pivotArea dataOnly="0" labelOnly="1" fieldPosition="0">
        <references count="3">
          <reference field="0" count="1" selected="0">
            <x v="94"/>
          </reference>
          <reference field="1" count="1" selected="0">
            <x v="81"/>
          </reference>
          <reference field="2" count="1">
            <x v="60"/>
          </reference>
        </references>
      </pivotArea>
    </format>
    <format dxfId="2216">
      <pivotArea dataOnly="0" labelOnly="1" fieldPosition="0">
        <references count="3">
          <reference field="0" count="1" selected="0">
            <x v="95"/>
          </reference>
          <reference field="1" count="1" selected="0">
            <x v="82"/>
          </reference>
          <reference field="2" count="1">
            <x v="5"/>
          </reference>
        </references>
      </pivotArea>
    </format>
    <format dxfId="2215">
      <pivotArea dataOnly="0" labelOnly="1" fieldPosition="0">
        <references count="3">
          <reference field="0" count="1" selected="0">
            <x v="96"/>
          </reference>
          <reference field="1" count="1" selected="0">
            <x v="83"/>
          </reference>
          <reference field="2" count="1">
            <x v="173"/>
          </reference>
        </references>
      </pivotArea>
    </format>
    <format dxfId="2214">
      <pivotArea dataOnly="0" labelOnly="1" fieldPosition="0">
        <references count="3">
          <reference field="0" count="1" selected="0">
            <x v="97"/>
          </reference>
          <reference field="1" count="1" selected="0">
            <x v="84"/>
          </reference>
          <reference field="2" count="1">
            <x v="6"/>
          </reference>
        </references>
      </pivotArea>
    </format>
    <format dxfId="2213">
      <pivotArea dataOnly="0" labelOnly="1" fieldPosition="0">
        <references count="3">
          <reference field="0" count="1" selected="0">
            <x v="98"/>
          </reference>
          <reference field="1" count="1" selected="0">
            <x v="85"/>
          </reference>
          <reference field="2" count="1">
            <x v="214"/>
          </reference>
        </references>
      </pivotArea>
    </format>
    <format dxfId="2212">
      <pivotArea dataOnly="0" labelOnly="1" fieldPosition="0">
        <references count="3">
          <reference field="0" count="1" selected="0">
            <x v="99"/>
          </reference>
          <reference field="1" count="1" selected="0">
            <x v="86"/>
          </reference>
          <reference field="2" count="1">
            <x v="66"/>
          </reference>
        </references>
      </pivotArea>
    </format>
    <format dxfId="2211">
      <pivotArea dataOnly="0" labelOnly="1" fieldPosition="0">
        <references count="3">
          <reference field="0" count="1" selected="0">
            <x v="100"/>
          </reference>
          <reference field="1" count="1" selected="0">
            <x v="87"/>
          </reference>
          <reference field="2" count="1">
            <x v="75"/>
          </reference>
        </references>
      </pivotArea>
    </format>
    <format dxfId="2210">
      <pivotArea dataOnly="0" labelOnly="1" fieldPosition="0">
        <references count="3">
          <reference field="0" count="1" selected="0">
            <x v="101"/>
          </reference>
          <reference field="1" count="1" selected="0">
            <x v="88"/>
          </reference>
          <reference field="2" count="1">
            <x v="29"/>
          </reference>
        </references>
      </pivotArea>
    </format>
    <format dxfId="2209">
      <pivotArea dataOnly="0" labelOnly="1" fieldPosition="0">
        <references count="3">
          <reference field="0" count="1" selected="0">
            <x v="102"/>
          </reference>
          <reference field="1" count="1" selected="0">
            <x v="89"/>
          </reference>
          <reference field="2" count="1">
            <x v="14"/>
          </reference>
        </references>
      </pivotArea>
    </format>
    <format dxfId="2208">
      <pivotArea dataOnly="0" labelOnly="1" fieldPosition="0">
        <references count="3">
          <reference field="0" count="1" selected="0">
            <x v="103"/>
          </reference>
          <reference field="1" count="1" selected="0">
            <x v="90"/>
          </reference>
          <reference field="2" count="1">
            <x v="73"/>
          </reference>
        </references>
      </pivotArea>
    </format>
    <format dxfId="2207">
      <pivotArea dataOnly="0" labelOnly="1" fieldPosition="0">
        <references count="3">
          <reference field="0" count="1" selected="0">
            <x v="104"/>
          </reference>
          <reference field="1" count="1" selected="0">
            <x v="91"/>
          </reference>
          <reference field="2" count="1">
            <x v="68"/>
          </reference>
        </references>
      </pivotArea>
    </format>
    <format dxfId="2206">
      <pivotArea dataOnly="0" labelOnly="1" fieldPosition="0">
        <references count="3">
          <reference field="0" count="1" selected="0">
            <x v="105"/>
          </reference>
          <reference field="1" count="1" selected="0">
            <x v="92"/>
          </reference>
          <reference field="2" count="1">
            <x v="134"/>
          </reference>
        </references>
      </pivotArea>
    </format>
    <format dxfId="2205">
      <pivotArea dataOnly="0" labelOnly="1" fieldPosition="0">
        <references count="3">
          <reference field="0" count="1" selected="0">
            <x v="106"/>
          </reference>
          <reference field="1" count="1" selected="0">
            <x v="93"/>
          </reference>
          <reference field="2" count="1">
            <x v="76"/>
          </reference>
        </references>
      </pivotArea>
    </format>
    <format dxfId="2204">
      <pivotArea dataOnly="0" labelOnly="1" fieldPosition="0">
        <references count="3">
          <reference field="0" count="1" selected="0">
            <x v="107"/>
          </reference>
          <reference field="1" count="1" selected="0">
            <x v="94"/>
          </reference>
          <reference field="2" count="1">
            <x v="190"/>
          </reference>
        </references>
      </pivotArea>
    </format>
    <format dxfId="2203">
      <pivotArea dataOnly="0" labelOnly="1" fieldPosition="0">
        <references count="3">
          <reference field="0" count="1" selected="0">
            <x v="108"/>
          </reference>
          <reference field="1" count="1" selected="0">
            <x v="95"/>
          </reference>
          <reference field="2" count="1">
            <x v="236"/>
          </reference>
        </references>
      </pivotArea>
    </format>
    <format dxfId="2202">
      <pivotArea dataOnly="0" labelOnly="1" fieldPosition="0">
        <references count="3">
          <reference field="0" count="1" selected="0">
            <x v="110"/>
          </reference>
          <reference field="1" count="1" selected="0">
            <x v="97"/>
          </reference>
          <reference field="2" count="1">
            <x v="123"/>
          </reference>
        </references>
      </pivotArea>
    </format>
    <format dxfId="2201">
      <pivotArea dataOnly="0" labelOnly="1" fieldPosition="0">
        <references count="3">
          <reference field="0" count="1" selected="0">
            <x v="111"/>
          </reference>
          <reference field="1" count="1" selected="0">
            <x v="98"/>
          </reference>
          <reference field="2" count="1">
            <x v="83"/>
          </reference>
        </references>
      </pivotArea>
    </format>
    <format dxfId="2200">
      <pivotArea dataOnly="0" labelOnly="1" fieldPosition="0">
        <references count="3">
          <reference field="0" count="1" selected="0">
            <x v="113"/>
          </reference>
          <reference field="1" count="1" selected="0">
            <x v="100"/>
          </reference>
          <reference field="2" count="1">
            <x v="124"/>
          </reference>
        </references>
      </pivotArea>
    </format>
    <format dxfId="2199">
      <pivotArea dataOnly="0" labelOnly="1" fieldPosition="0">
        <references count="3">
          <reference field="0" count="1" selected="0">
            <x v="121"/>
          </reference>
          <reference field="1" count="1" selected="0">
            <x v="108"/>
          </reference>
          <reference field="2" count="1">
            <x v="207"/>
          </reference>
        </references>
      </pivotArea>
    </format>
    <format dxfId="2198">
      <pivotArea dataOnly="0" labelOnly="1" fieldPosition="0">
        <references count="3">
          <reference field="0" count="1" selected="0">
            <x v="122"/>
          </reference>
          <reference field="1" count="1" selected="0">
            <x v="109"/>
          </reference>
          <reference field="2" count="1">
            <x v="35"/>
          </reference>
        </references>
      </pivotArea>
    </format>
    <format dxfId="2197">
      <pivotArea dataOnly="0" labelOnly="1" fieldPosition="0">
        <references count="3">
          <reference field="0" count="1" selected="0">
            <x v="123"/>
          </reference>
          <reference field="1" count="1" selected="0">
            <x v="110"/>
          </reference>
          <reference field="2" count="1">
            <x v="176"/>
          </reference>
        </references>
      </pivotArea>
    </format>
    <format dxfId="2196">
      <pivotArea dataOnly="0" labelOnly="1" fieldPosition="0">
        <references count="3">
          <reference field="0" count="1" selected="0">
            <x v="124"/>
          </reference>
          <reference field="1" count="1" selected="0">
            <x v="111"/>
          </reference>
          <reference field="2" count="1">
            <x v="218"/>
          </reference>
        </references>
      </pivotArea>
    </format>
    <format dxfId="2195">
      <pivotArea dataOnly="0" labelOnly="1" fieldPosition="0">
        <references count="3">
          <reference field="0" count="1" selected="0">
            <x v="125"/>
          </reference>
          <reference field="1" count="1" selected="0">
            <x v="112"/>
          </reference>
          <reference field="2" count="1">
            <x v="197"/>
          </reference>
        </references>
      </pivotArea>
    </format>
    <format dxfId="2194">
      <pivotArea dataOnly="0" labelOnly="1" fieldPosition="0">
        <references count="3">
          <reference field="0" count="1" selected="0">
            <x v="126"/>
          </reference>
          <reference field="1" count="1" selected="0">
            <x v="113"/>
          </reference>
          <reference field="2" count="1">
            <x v="191"/>
          </reference>
        </references>
      </pivotArea>
    </format>
    <format dxfId="2193">
      <pivotArea dataOnly="0" labelOnly="1" fieldPosition="0">
        <references count="3">
          <reference field="0" count="1" selected="0">
            <x v="127"/>
          </reference>
          <reference field="1" count="1" selected="0">
            <x v="114"/>
          </reference>
          <reference field="2" count="1">
            <x v="174"/>
          </reference>
        </references>
      </pivotArea>
    </format>
    <format dxfId="2192">
      <pivotArea dataOnly="0" labelOnly="1" fieldPosition="0">
        <references count="3">
          <reference field="0" count="1" selected="0">
            <x v="128"/>
          </reference>
          <reference field="1" count="1" selected="0">
            <x v="115"/>
          </reference>
          <reference field="2" count="1">
            <x v="59"/>
          </reference>
        </references>
      </pivotArea>
    </format>
    <format dxfId="2191">
      <pivotArea dataOnly="0" labelOnly="1" fieldPosition="0">
        <references count="3">
          <reference field="0" count="1" selected="0">
            <x v="129"/>
          </reference>
          <reference field="1" count="1" selected="0">
            <x v="116"/>
          </reference>
          <reference field="2" count="1">
            <x v="212"/>
          </reference>
        </references>
      </pivotArea>
    </format>
    <format dxfId="2190">
      <pivotArea dataOnly="0" labelOnly="1" fieldPosition="0">
        <references count="3">
          <reference field="0" count="1" selected="0">
            <x v="130"/>
          </reference>
          <reference field="1" count="1" selected="0">
            <x v="117"/>
          </reference>
          <reference field="2" count="1">
            <x v="118"/>
          </reference>
        </references>
      </pivotArea>
    </format>
    <format dxfId="2189">
      <pivotArea dataOnly="0" labelOnly="1" fieldPosition="0">
        <references count="3">
          <reference field="0" count="1" selected="0">
            <x v="134"/>
          </reference>
          <reference field="1" count="1" selected="0">
            <x v="127"/>
          </reference>
          <reference field="2" count="1">
            <x v="2"/>
          </reference>
        </references>
      </pivotArea>
    </format>
    <format dxfId="2188">
      <pivotArea dataOnly="0" labelOnly="1" fieldPosition="0">
        <references count="3">
          <reference field="0" count="1" selected="0">
            <x v="135"/>
          </reference>
          <reference field="1" count="1" selected="0">
            <x v="128"/>
          </reference>
          <reference field="2" count="1">
            <x v="151"/>
          </reference>
        </references>
      </pivotArea>
    </format>
    <format dxfId="2187">
      <pivotArea dataOnly="0" labelOnly="1" fieldPosition="0">
        <references count="3">
          <reference field="0" count="1" selected="0">
            <x v="136"/>
          </reference>
          <reference field="1" count="1" selected="0">
            <x v="129"/>
          </reference>
          <reference field="2" count="1">
            <x v="219"/>
          </reference>
        </references>
      </pivotArea>
    </format>
    <format dxfId="2186">
      <pivotArea dataOnly="0" labelOnly="1" fieldPosition="0">
        <references count="3">
          <reference field="0" count="1" selected="0">
            <x v="144"/>
          </reference>
          <reference field="1" count="1" selected="0">
            <x v="137"/>
          </reference>
          <reference field="2" count="1">
            <x v="79"/>
          </reference>
        </references>
      </pivotArea>
    </format>
    <format dxfId="2185">
      <pivotArea dataOnly="0" labelOnly="1" fieldPosition="0">
        <references count="3">
          <reference field="0" count="1" selected="0">
            <x v="146"/>
          </reference>
          <reference field="1" count="1" selected="0">
            <x v="139"/>
          </reference>
          <reference field="2" count="1">
            <x v="30"/>
          </reference>
        </references>
      </pivotArea>
    </format>
    <format dxfId="2184">
      <pivotArea dataOnly="0" labelOnly="1" fieldPosition="0">
        <references count="3">
          <reference field="0" count="1" selected="0">
            <x v="147"/>
          </reference>
          <reference field="1" count="1" selected="0">
            <x v="140"/>
          </reference>
          <reference field="2" count="1">
            <x v="211"/>
          </reference>
        </references>
      </pivotArea>
    </format>
    <format dxfId="2183">
      <pivotArea dataOnly="0" labelOnly="1" fieldPosition="0">
        <references count="3">
          <reference field="0" count="1" selected="0">
            <x v="148"/>
          </reference>
          <reference field="1" count="1" selected="0">
            <x v="141"/>
          </reference>
          <reference field="2" count="1">
            <x v="95"/>
          </reference>
        </references>
      </pivotArea>
    </format>
    <format dxfId="2182">
      <pivotArea dataOnly="0" labelOnly="1" fieldPosition="0">
        <references count="3">
          <reference field="0" count="1" selected="0">
            <x v="149"/>
          </reference>
          <reference field="1" count="1" selected="0">
            <x v="142"/>
          </reference>
          <reference field="2" count="1">
            <x v="165"/>
          </reference>
        </references>
      </pivotArea>
    </format>
    <format dxfId="2181">
      <pivotArea dataOnly="0" labelOnly="1" fieldPosition="0">
        <references count="3">
          <reference field="0" count="1" selected="0">
            <x v="150"/>
          </reference>
          <reference field="1" count="1" selected="0">
            <x v="143"/>
          </reference>
          <reference field="2" count="1">
            <x v="166"/>
          </reference>
        </references>
      </pivotArea>
    </format>
    <format dxfId="2180">
      <pivotArea dataOnly="0" labelOnly="1" fieldPosition="0">
        <references count="3">
          <reference field="0" count="1" selected="0">
            <x v="151"/>
          </reference>
          <reference field="1" count="1" selected="0">
            <x v="144"/>
          </reference>
          <reference field="2" count="1">
            <x v="85"/>
          </reference>
        </references>
      </pivotArea>
    </format>
    <format dxfId="2179">
      <pivotArea dataOnly="0" labelOnly="1" fieldPosition="0">
        <references count="3">
          <reference field="0" count="1" selected="0">
            <x v="152"/>
          </reference>
          <reference field="1" count="1" selected="0">
            <x v="145"/>
          </reference>
          <reference field="2" count="1">
            <x v="86"/>
          </reference>
        </references>
      </pivotArea>
    </format>
    <format dxfId="2178">
      <pivotArea dataOnly="0" labelOnly="1" fieldPosition="0">
        <references count="3">
          <reference field="0" count="1" selected="0">
            <x v="153"/>
          </reference>
          <reference field="1" count="1" selected="0">
            <x v="146"/>
          </reference>
          <reference field="2" count="1">
            <x v="54"/>
          </reference>
        </references>
      </pivotArea>
    </format>
    <format dxfId="2177">
      <pivotArea dataOnly="0" labelOnly="1" fieldPosition="0">
        <references count="3">
          <reference field="0" count="1" selected="0">
            <x v="154"/>
          </reference>
          <reference field="1" count="1" selected="0">
            <x v="147"/>
          </reference>
          <reference field="2" count="1">
            <x v="109"/>
          </reference>
        </references>
      </pivotArea>
    </format>
    <format dxfId="2176">
      <pivotArea dataOnly="0" labelOnly="1" fieldPosition="0">
        <references count="3">
          <reference field="0" count="1" selected="0">
            <x v="155"/>
          </reference>
          <reference field="1" count="1" selected="0">
            <x v="148"/>
          </reference>
          <reference field="2" count="1">
            <x v="3"/>
          </reference>
        </references>
      </pivotArea>
    </format>
    <format dxfId="2175">
      <pivotArea dataOnly="0" labelOnly="1" fieldPosition="0">
        <references count="3">
          <reference field="0" count="1" selected="0">
            <x v="159"/>
          </reference>
          <reference field="1" count="1" selected="0">
            <x v="183"/>
          </reference>
          <reference field="2" count="1">
            <x v="122"/>
          </reference>
        </references>
      </pivotArea>
    </format>
    <format dxfId="2174">
      <pivotArea dataOnly="0" labelOnly="1" fieldPosition="0">
        <references count="3">
          <reference field="0" count="1" selected="0">
            <x v="160"/>
          </reference>
          <reference field="1" count="1" selected="0">
            <x v="184"/>
          </reference>
          <reference field="2" count="1">
            <x v="187"/>
          </reference>
        </references>
      </pivotArea>
    </format>
    <format dxfId="2173">
      <pivotArea dataOnly="0" labelOnly="1" fieldPosition="0">
        <references count="3">
          <reference field="0" count="1" selected="0">
            <x v="161"/>
          </reference>
          <reference field="1" count="1" selected="0">
            <x v="185"/>
          </reference>
          <reference field="2" count="1">
            <x v="186"/>
          </reference>
        </references>
      </pivotArea>
    </format>
    <format dxfId="2172">
      <pivotArea dataOnly="0" labelOnly="1" fieldPosition="0">
        <references count="3">
          <reference field="0" count="1" selected="0">
            <x v="162"/>
          </reference>
          <reference field="1" count="1" selected="0">
            <x v="186"/>
          </reference>
          <reference field="2" count="1">
            <x v="125"/>
          </reference>
        </references>
      </pivotArea>
    </format>
    <format dxfId="2171">
      <pivotArea dataOnly="0" labelOnly="1" fieldPosition="0">
        <references count="3">
          <reference field="0" count="1" selected="0">
            <x v="164"/>
          </reference>
          <reference field="1" count="1" selected="0">
            <x v="188"/>
          </reference>
          <reference field="2" count="1">
            <x v="119"/>
          </reference>
        </references>
      </pivotArea>
    </format>
    <format dxfId="2170">
      <pivotArea dataOnly="0" labelOnly="1" fieldPosition="0">
        <references count="3">
          <reference field="0" count="1" selected="0">
            <x v="165"/>
          </reference>
          <reference field="1" count="1" selected="0">
            <x v="189"/>
          </reference>
          <reference field="2" count="1">
            <x v="156"/>
          </reference>
        </references>
      </pivotArea>
    </format>
    <format dxfId="2169">
      <pivotArea dataOnly="0" labelOnly="1" fieldPosition="0">
        <references count="3">
          <reference field="0" count="1" selected="0">
            <x v="166"/>
          </reference>
          <reference field="1" count="1" selected="0">
            <x v="190"/>
          </reference>
          <reference field="2" count="1">
            <x v="213"/>
          </reference>
        </references>
      </pivotArea>
    </format>
    <format dxfId="2168">
      <pivotArea dataOnly="0" labelOnly="1" fieldPosition="0">
        <references count="3">
          <reference field="0" count="1" selected="0">
            <x v="167"/>
          </reference>
          <reference field="1" count="1" selected="0">
            <x v="199"/>
          </reference>
          <reference field="2" count="1">
            <x v="56"/>
          </reference>
        </references>
      </pivotArea>
    </format>
    <format dxfId="2167">
      <pivotArea dataOnly="0" labelOnly="1" fieldPosition="0">
        <references count="3">
          <reference field="0" count="1" selected="0">
            <x v="168"/>
          </reference>
          <reference field="1" count="1" selected="0">
            <x v="200"/>
          </reference>
          <reference field="2" count="1">
            <x v="9"/>
          </reference>
        </references>
      </pivotArea>
    </format>
    <format dxfId="2166">
      <pivotArea dataOnly="0" labelOnly="1" fieldPosition="0">
        <references count="3">
          <reference field="0" count="1" selected="0">
            <x v="171"/>
          </reference>
          <reference field="1" count="1" selected="0">
            <x v="203"/>
          </reference>
          <reference field="2" count="1">
            <x v="10"/>
          </reference>
        </references>
      </pivotArea>
    </format>
    <format dxfId="2165">
      <pivotArea dataOnly="0" labelOnly="1" fieldPosition="0">
        <references count="3">
          <reference field="0" count="1" selected="0">
            <x v="172"/>
          </reference>
          <reference field="1" count="1" selected="0">
            <x v="204"/>
          </reference>
          <reference field="2" count="1">
            <x v="216"/>
          </reference>
        </references>
      </pivotArea>
    </format>
    <format dxfId="2164">
      <pivotArea dataOnly="0" labelOnly="1" fieldPosition="0">
        <references count="3">
          <reference field="0" count="1" selected="0">
            <x v="173"/>
          </reference>
          <reference field="1" count="1" selected="0">
            <x v="205"/>
          </reference>
          <reference field="2" count="1">
            <x v="94"/>
          </reference>
        </references>
      </pivotArea>
    </format>
    <format dxfId="2163">
      <pivotArea dataOnly="0" labelOnly="1" fieldPosition="0">
        <references count="3">
          <reference field="0" count="1" selected="0">
            <x v="175"/>
          </reference>
          <reference field="1" count="1" selected="0">
            <x v="207"/>
          </reference>
          <reference field="2" count="1">
            <x v="172"/>
          </reference>
        </references>
      </pivotArea>
    </format>
    <format dxfId="2162">
      <pivotArea dataOnly="0" labelOnly="1" fieldPosition="0">
        <references count="3">
          <reference field="0" count="1" selected="0">
            <x v="176"/>
          </reference>
          <reference field="1" count="1" selected="0">
            <x v="208"/>
          </reference>
          <reference field="2" count="1">
            <x v="215"/>
          </reference>
        </references>
      </pivotArea>
    </format>
    <format dxfId="2161">
      <pivotArea dataOnly="0" labelOnly="1" fieldPosition="0">
        <references count="3">
          <reference field="0" count="1" selected="0">
            <x v="177"/>
          </reference>
          <reference field="1" count="1" selected="0">
            <x v="209"/>
          </reference>
          <reference field="2" count="1">
            <x v="114"/>
          </reference>
        </references>
      </pivotArea>
    </format>
    <format dxfId="2160">
      <pivotArea dataOnly="0" labelOnly="1" fieldPosition="0">
        <references count="3">
          <reference field="0" count="1" selected="0">
            <x v="178"/>
          </reference>
          <reference field="1" count="1" selected="0">
            <x v="210"/>
          </reference>
          <reference field="2" count="1">
            <x v="11"/>
          </reference>
        </references>
      </pivotArea>
    </format>
    <format dxfId="2159">
      <pivotArea dataOnly="0" labelOnly="1" fieldPosition="0">
        <references count="3">
          <reference field="0" count="1" selected="0">
            <x v="179"/>
          </reference>
          <reference field="1" count="1" selected="0">
            <x v="211"/>
          </reference>
          <reference field="2" count="1">
            <x v="96"/>
          </reference>
        </references>
      </pivotArea>
    </format>
    <format dxfId="2158">
      <pivotArea dataOnly="0" labelOnly="1" fieldPosition="0">
        <references count="3">
          <reference field="0" count="1" selected="0">
            <x v="180"/>
          </reference>
          <reference field="1" count="1" selected="0">
            <x v="212"/>
          </reference>
          <reference field="2" count="1">
            <x v="97"/>
          </reference>
        </references>
      </pivotArea>
    </format>
    <format dxfId="2157">
      <pivotArea dataOnly="0" labelOnly="1" fieldPosition="0">
        <references count="3">
          <reference field="0" count="1" selected="0">
            <x v="181"/>
          </reference>
          <reference field="1" count="1" selected="0">
            <x v="213"/>
          </reference>
          <reference field="2" count="1">
            <x v="234"/>
          </reference>
        </references>
      </pivotArea>
    </format>
    <format dxfId="2156">
      <pivotArea dataOnly="0" labelOnly="1" fieldPosition="0">
        <references count="3">
          <reference field="0" count="1" selected="0">
            <x v="182"/>
          </reference>
          <reference field="1" count="1" selected="0">
            <x v="214"/>
          </reference>
          <reference field="2" count="1">
            <x v="235"/>
          </reference>
        </references>
      </pivotArea>
    </format>
    <format dxfId="2155">
      <pivotArea dataOnly="0" labelOnly="1" fieldPosition="0">
        <references count="3">
          <reference field="0" count="1" selected="0">
            <x v="183"/>
          </reference>
          <reference field="1" count="1" selected="0">
            <x v="215"/>
          </reference>
          <reference field="2" count="1">
            <x v="206"/>
          </reference>
        </references>
      </pivotArea>
    </format>
    <format dxfId="2154">
      <pivotArea dataOnly="0" labelOnly="1" fieldPosition="0">
        <references count="3">
          <reference field="0" count="1" selected="0">
            <x v="184"/>
          </reference>
          <reference field="1" count="1" selected="0">
            <x v="216"/>
          </reference>
          <reference field="2" count="1">
            <x v="111"/>
          </reference>
        </references>
      </pivotArea>
    </format>
    <format dxfId="2153">
      <pivotArea dataOnly="0" labelOnly="1" fieldPosition="0">
        <references count="3">
          <reference field="0" count="1" selected="0">
            <x v="185"/>
          </reference>
          <reference field="1" count="1" selected="0">
            <x v="217"/>
          </reference>
          <reference field="2" count="1">
            <x v="113"/>
          </reference>
        </references>
      </pivotArea>
    </format>
    <format dxfId="2152">
      <pivotArea dataOnly="0" labelOnly="1" fieldPosition="0">
        <references count="3">
          <reference field="0" count="1" selected="0">
            <x v="186"/>
          </reference>
          <reference field="1" count="1" selected="0">
            <x v="218"/>
          </reference>
          <reference field="2" count="1">
            <x v="93"/>
          </reference>
        </references>
      </pivotArea>
    </format>
    <format dxfId="2151">
      <pivotArea dataOnly="0" labelOnly="1" fieldPosition="0">
        <references count="3">
          <reference field="0" count="1" selected="0">
            <x v="187"/>
          </reference>
          <reference field="1" count="1" selected="0">
            <x v="219"/>
          </reference>
          <reference field="2" count="1">
            <x v="104"/>
          </reference>
        </references>
      </pivotArea>
    </format>
    <format dxfId="2150">
      <pivotArea dataOnly="0" labelOnly="1" fieldPosition="0">
        <references count="3">
          <reference field="0" count="1" selected="0">
            <x v="188"/>
          </reference>
          <reference field="1" count="1" selected="0">
            <x v="220"/>
          </reference>
          <reference field="2" count="1">
            <x v="196"/>
          </reference>
        </references>
      </pivotArea>
    </format>
    <format dxfId="2149">
      <pivotArea dataOnly="0" labelOnly="1" fieldPosition="0">
        <references count="3">
          <reference field="0" count="1" selected="0">
            <x v="189"/>
          </reference>
          <reference field="1" count="1" selected="0">
            <x v="221"/>
          </reference>
          <reference field="2" count="1">
            <x v="182"/>
          </reference>
        </references>
      </pivotArea>
    </format>
    <format dxfId="2148">
      <pivotArea dataOnly="0" labelOnly="1" fieldPosition="0">
        <references count="3">
          <reference field="0" count="1" selected="0">
            <x v="192"/>
          </reference>
          <reference field="1" count="1" selected="0">
            <x v="224"/>
          </reference>
          <reference field="2" count="1">
            <x v="80"/>
          </reference>
        </references>
      </pivotArea>
    </format>
    <format dxfId="2147">
      <pivotArea dataOnly="0" labelOnly="1" fieldPosition="0">
        <references count="3">
          <reference field="0" count="1" selected="0">
            <x v="193"/>
          </reference>
          <reference field="1" count="1" selected="0">
            <x v="225"/>
          </reference>
          <reference field="2" count="1">
            <x v="238"/>
          </reference>
        </references>
      </pivotArea>
    </format>
    <format dxfId="2146">
      <pivotArea dataOnly="0" labelOnly="1" fieldPosition="0">
        <references count="3">
          <reference field="0" count="1" selected="0">
            <x v="197"/>
          </reference>
          <reference field="1" count="1" selected="0">
            <x v="236"/>
          </reference>
          <reference field="2" count="1">
            <x v="102"/>
          </reference>
        </references>
      </pivotArea>
    </format>
    <format dxfId="2145">
      <pivotArea dataOnly="0" labelOnly="1" fieldPosition="0">
        <references count="3">
          <reference field="0" count="1" selected="0">
            <x v="199"/>
          </reference>
          <reference field="1" count="1" selected="0">
            <x v="238"/>
          </reference>
          <reference field="2" count="1">
            <x v="33"/>
          </reference>
        </references>
      </pivotArea>
    </format>
    <format dxfId="2144">
      <pivotArea dataOnly="0" labelOnly="1" fieldPosition="0">
        <references count="3">
          <reference field="0" count="1" selected="0">
            <x v="200"/>
          </reference>
          <reference field="1" count="1" selected="0">
            <x v="239"/>
          </reference>
          <reference field="2" count="1">
            <x v="34"/>
          </reference>
        </references>
      </pivotArea>
    </format>
    <format dxfId="2143">
      <pivotArea dataOnly="0" labelOnly="1" fieldPosition="0">
        <references count="3">
          <reference field="0" count="1" selected="0">
            <x v="201"/>
          </reference>
          <reference field="1" count="1" selected="0">
            <x v="240"/>
          </reference>
          <reference field="2" count="1">
            <x v="37"/>
          </reference>
        </references>
      </pivotArea>
    </format>
    <format dxfId="2142">
      <pivotArea dataOnly="0" labelOnly="1" fieldPosition="0">
        <references count="3">
          <reference field="0" count="1" selected="0">
            <x v="204"/>
          </reference>
          <reference field="1" count="1" selected="0">
            <x v="149"/>
          </reference>
          <reference field="2" count="1">
            <x v="117"/>
          </reference>
        </references>
      </pivotArea>
    </format>
    <format dxfId="2141">
      <pivotArea dataOnly="0" labelOnly="1" fieldPosition="0">
        <references count="3">
          <reference field="0" count="1" selected="0">
            <x v="206"/>
          </reference>
          <reference field="1" count="1" selected="0">
            <x v="151"/>
          </reference>
          <reference field="2" count="1">
            <x v="159"/>
          </reference>
        </references>
      </pivotArea>
    </format>
    <format dxfId="2140">
      <pivotArea dataOnly="0" labelOnly="1" fieldPosition="0">
        <references count="3">
          <reference field="0" count="1" selected="0">
            <x v="207"/>
          </reference>
          <reference field="1" count="1" selected="0">
            <x v="152"/>
          </reference>
          <reference field="2" count="1">
            <x v="81"/>
          </reference>
        </references>
      </pivotArea>
    </format>
    <format dxfId="2139">
      <pivotArea dataOnly="0" labelOnly="1" fieldPosition="0">
        <references count="3">
          <reference field="0" count="1" selected="0">
            <x v="208"/>
          </reference>
          <reference field="1" count="1" selected="0">
            <x v="153"/>
          </reference>
          <reference field="2" count="1">
            <x v="103"/>
          </reference>
        </references>
      </pivotArea>
    </format>
    <format dxfId="2138">
      <pivotArea dataOnly="0" labelOnly="1" fieldPosition="0">
        <references count="3">
          <reference field="0" count="1" selected="0">
            <x v="209"/>
          </reference>
          <reference field="1" count="1" selected="0">
            <x v="154"/>
          </reference>
          <reference field="2" count="1">
            <x v="98"/>
          </reference>
        </references>
      </pivotArea>
    </format>
    <format dxfId="2137">
      <pivotArea dataOnly="0" labelOnly="1" fieldPosition="0">
        <references count="3">
          <reference field="0" count="1" selected="0">
            <x v="210"/>
          </reference>
          <reference field="1" count="1" selected="0">
            <x v="155"/>
          </reference>
          <reference field="2" count="1">
            <x v="162"/>
          </reference>
        </references>
      </pivotArea>
    </format>
    <format dxfId="2136">
      <pivotArea dataOnly="0" labelOnly="1" fieldPosition="0">
        <references count="3">
          <reference field="0" count="1" selected="0">
            <x v="211"/>
          </reference>
          <reference field="1" count="1" selected="0">
            <x v="156"/>
          </reference>
          <reference field="2" count="1">
            <x v="164"/>
          </reference>
        </references>
      </pivotArea>
    </format>
    <format dxfId="2135">
      <pivotArea dataOnly="0" labelOnly="1" fieldPosition="0">
        <references count="3">
          <reference field="0" count="1" selected="0">
            <x v="212"/>
          </reference>
          <reference field="1" count="1" selected="0">
            <x v="157"/>
          </reference>
          <reference field="2" count="1">
            <x v="170"/>
          </reference>
        </references>
      </pivotArea>
    </format>
    <format dxfId="2134">
      <pivotArea dataOnly="0" labelOnly="1" fieldPosition="0">
        <references count="3">
          <reference field="0" count="1" selected="0">
            <x v="214"/>
          </reference>
          <reference field="1" count="1" selected="0">
            <x v="159"/>
          </reference>
          <reference field="2" count="1">
            <x v="139"/>
          </reference>
        </references>
      </pivotArea>
    </format>
    <format dxfId="2133">
      <pivotArea dataOnly="0" labelOnly="1" fieldPosition="0">
        <references count="3">
          <reference field="0" count="1" selected="0">
            <x v="215"/>
          </reference>
          <reference field="1" count="1" selected="0">
            <x v="160"/>
          </reference>
          <reference field="2" count="1">
            <x v="137"/>
          </reference>
        </references>
      </pivotArea>
    </format>
    <format dxfId="2132">
      <pivotArea dataOnly="0" labelOnly="1" fieldPosition="0">
        <references count="3">
          <reference field="0" count="1" selected="0">
            <x v="216"/>
          </reference>
          <reference field="1" count="1" selected="0">
            <x v="161"/>
          </reference>
          <reference field="2" count="1">
            <x v="136"/>
          </reference>
        </references>
      </pivotArea>
    </format>
    <format dxfId="2131">
      <pivotArea dataOnly="0" labelOnly="1" fieldPosition="0">
        <references count="3">
          <reference field="0" count="1" selected="0">
            <x v="217"/>
          </reference>
          <reference field="1" count="1" selected="0">
            <x v="162"/>
          </reference>
          <reference field="2" count="1">
            <x v="13"/>
          </reference>
        </references>
      </pivotArea>
    </format>
    <format dxfId="2130">
      <pivotArea dataOnly="0" labelOnly="1" fieldPosition="0">
        <references count="3">
          <reference field="0" count="1" selected="0">
            <x v="218"/>
          </reference>
          <reference field="1" count="1" selected="0">
            <x v="163"/>
          </reference>
          <reference field="2" count="1">
            <x v="179"/>
          </reference>
        </references>
      </pivotArea>
    </format>
    <format dxfId="2129">
      <pivotArea dataOnly="0" labelOnly="1" fieldPosition="0">
        <references count="3">
          <reference field="0" count="1" selected="0">
            <x v="219"/>
          </reference>
          <reference field="1" count="1" selected="0">
            <x v="164"/>
          </reference>
          <reference field="2" count="1">
            <x v="138"/>
          </reference>
        </references>
      </pivotArea>
    </format>
    <format dxfId="2128">
      <pivotArea dataOnly="0" labelOnly="1" fieldPosition="0">
        <references count="3">
          <reference field="0" count="1" selected="0">
            <x v="220"/>
          </reference>
          <reference field="1" count="1" selected="0">
            <x v="165"/>
          </reference>
          <reference field="2" count="1">
            <x v="142"/>
          </reference>
        </references>
      </pivotArea>
    </format>
    <format dxfId="2127">
      <pivotArea dataOnly="0" labelOnly="1" fieldPosition="0">
        <references count="3">
          <reference field="0" count="1" selected="0">
            <x v="221"/>
          </reference>
          <reference field="1" count="1" selected="0">
            <x v="166"/>
          </reference>
          <reference field="2" count="1">
            <x v="143"/>
          </reference>
        </references>
      </pivotArea>
    </format>
    <format dxfId="2126">
      <pivotArea dataOnly="0" labelOnly="1" fieldPosition="0">
        <references count="3">
          <reference field="0" count="1" selected="0">
            <x v="223"/>
          </reference>
          <reference field="1" count="1" selected="0">
            <x v="168"/>
          </reference>
          <reference field="2" count="1">
            <x v="71"/>
          </reference>
        </references>
      </pivotArea>
    </format>
    <format dxfId="2125">
      <pivotArea dataOnly="0" labelOnly="1" fieldPosition="0">
        <references count="3">
          <reference field="0" count="1" selected="0">
            <x v="224"/>
          </reference>
          <reference field="1" count="1" selected="0">
            <x v="169"/>
          </reference>
          <reference field="2" count="1">
            <x v="121"/>
          </reference>
        </references>
      </pivotArea>
    </format>
    <format dxfId="2124">
      <pivotArea dataOnly="0" labelOnly="1" fieldPosition="0">
        <references count="3">
          <reference field="0" count="1" selected="0">
            <x v="225"/>
          </reference>
          <reference field="1" count="1" selected="0">
            <x v="170"/>
          </reference>
          <reference field="2" count="1">
            <x v="120"/>
          </reference>
        </references>
      </pivotArea>
    </format>
    <format dxfId="2123">
      <pivotArea dataOnly="0" labelOnly="1" fieldPosition="0">
        <references count="3">
          <reference field="0" count="1" selected="0">
            <x v="226"/>
          </reference>
          <reference field="1" count="1" selected="0">
            <x v="171"/>
          </reference>
          <reference field="2" count="1">
            <x v="41"/>
          </reference>
        </references>
      </pivotArea>
    </format>
    <format dxfId="2122">
      <pivotArea dataOnly="0" labelOnly="1" fieldPosition="0">
        <references count="3">
          <reference field="0" count="1" selected="0">
            <x v="227"/>
          </reference>
          <reference field="1" count="1" selected="0">
            <x v="172"/>
          </reference>
          <reference field="2" count="1">
            <x v="42"/>
          </reference>
        </references>
      </pivotArea>
    </format>
    <format dxfId="2121">
      <pivotArea dataOnly="0" labelOnly="1" fieldPosition="0">
        <references count="3">
          <reference field="0" count="1" selected="0">
            <x v="228"/>
          </reference>
          <reference field="1" count="1" selected="0">
            <x v="173"/>
          </reference>
          <reference field="2" count="1">
            <x v="145"/>
          </reference>
        </references>
      </pivotArea>
    </format>
    <format dxfId="2120">
      <pivotArea dataOnly="0" labelOnly="1" fieldPosition="0">
        <references count="3">
          <reference field="0" count="1" selected="0">
            <x v="229"/>
          </reference>
          <reference field="1" count="1" selected="0">
            <x v="174"/>
          </reference>
          <reference field="2" count="1">
            <x v="91"/>
          </reference>
        </references>
      </pivotArea>
    </format>
    <format dxfId="2119">
      <pivotArea dataOnly="0" labelOnly="1" fieldPosition="0">
        <references count="3">
          <reference field="0" count="1" selected="0">
            <x v="230"/>
          </reference>
          <reference field="1" count="1" selected="0">
            <x v="175"/>
          </reference>
          <reference field="2" count="1">
            <x v="160"/>
          </reference>
        </references>
      </pivotArea>
    </format>
    <format dxfId="2118">
      <pivotArea dataOnly="0" labelOnly="1" fieldPosition="0">
        <references count="3">
          <reference field="0" count="1" selected="0">
            <x v="231"/>
          </reference>
          <reference field="1" count="1" selected="0">
            <x v="176"/>
          </reference>
          <reference field="2" count="1">
            <x v="42"/>
          </reference>
        </references>
      </pivotArea>
    </format>
    <format dxfId="2117">
      <pivotArea dataOnly="0" labelOnly="1" fieldPosition="0">
        <references count="3">
          <reference field="0" count="1" selected="0">
            <x v="232"/>
          </reference>
          <reference field="1" count="1" selected="0">
            <x v="177"/>
          </reference>
          <reference field="2" count="1">
            <x v="47"/>
          </reference>
        </references>
      </pivotArea>
    </format>
    <format dxfId="2116">
      <pivotArea dataOnly="0" labelOnly="1" fieldPosition="0">
        <references count="3">
          <reference field="0" count="1" selected="0">
            <x v="233"/>
          </reference>
          <reference field="1" count="1" selected="0">
            <x v="178"/>
          </reference>
          <reference field="2" count="1">
            <x v="32"/>
          </reference>
        </references>
      </pivotArea>
    </format>
    <format dxfId="2115">
      <pivotArea dataOnly="0" labelOnly="1" fieldPosition="0">
        <references count="3">
          <reference field="0" count="1" selected="0">
            <x v="234"/>
          </reference>
          <reference field="1" count="1" selected="0">
            <x v="179"/>
          </reference>
          <reference field="2" count="1">
            <x v="163"/>
          </reference>
        </references>
      </pivotArea>
    </format>
    <format dxfId="2114">
      <pivotArea dataOnly="0" labelOnly="1" fieldPosition="0">
        <references count="3">
          <reference field="0" count="1" selected="0">
            <x v="235"/>
          </reference>
          <reference field="1" count="1" selected="0">
            <x v="191"/>
          </reference>
          <reference field="2" count="1">
            <x v="155"/>
          </reference>
        </references>
      </pivotArea>
    </format>
    <format dxfId="2113">
      <pivotArea dataOnly="0" labelOnly="1" fieldPosition="0">
        <references count="3">
          <reference field="0" count="1" selected="0">
            <x v="236"/>
          </reference>
          <reference field="1" count="1" selected="0">
            <x v="192"/>
          </reference>
          <reference field="2" count="1">
            <x v="27"/>
          </reference>
        </references>
      </pivotArea>
    </format>
    <format dxfId="2112">
      <pivotArea dataOnly="0" labelOnly="1" fieldPosition="0">
        <references count="3">
          <reference field="0" count="1" selected="0">
            <x v="237"/>
          </reference>
          <reference field="1" count="1" selected="0">
            <x v="193"/>
          </reference>
          <reference field="2" count="1">
            <x v="89"/>
          </reference>
        </references>
      </pivotArea>
    </format>
    <format dxfId="2111">
      <pivotArea dataOnly="0" labelOnly="1" fieldPosition="0">
        <references count="3">
          <reference field="0" count="1" selected="0">
            <x v="238"/>
          </reference>
          <reference field="1" count="1" selected="0">
            <x v="194"/>
          </reference>
          <reference field="2" count="1">
            <x v="25"/>
          </reference>
        </references>
      </pivotArea>
    </format>
    <format dxfId="2110">
      <pivotArea dataOnly="0" labelOnly="1" fieldPosition="0">
        <references count="3">
          <reference field="0" count="1" selected="0">
            <x v="239"/>
          </reference>
          <reference field="1" count="1" selected="0">
            <x v="195"/>
          </reference>
          <reference field="2" count="1">
            <x v="28"/>
          </reference>
        </references>
      </pivotArea>
    </format>
    <format dxfId="2109">
      <pivotArea dataOnly="0" labelOnly="1" fieldPosition="0">
        <references count="3">
          <reference field="0" count="1" selected="0">
            <x v="240"/>
          </reference>
          <reference field="1" count="1" selected="0">
            <x v="196"/>
          </reference>
          <reference field="2" count="1">
            <x v="40"/>
          </reference>
        </references>
      </pivotArea>
    </format>
    <format dxfId="2108">
      <pivotArea dataOnly="0" labelOnly="1" fieldPosition="0">
        <references count="3">
          <reference field="0" count="1" selected="0">
            <x v="241"/>
          </reference>
          <reference field="1" count="1" selected="0">
            <x v="197"/>
          </reference>
          <reference field="2" count="1">
            <x v="195"/>
          </reference>
        </references>
      </pivotArea>
    </format>
    <format dxfId="2107">
      <pivotArea dataOnly="0" labelOnly="1" fieldPosition="0">
        <references count="3">
          <reference field="0" count="1" selected="0">
            <x v="242"/>
          </reference>
          <reference field="1" count="1" selected="0">
            <x v="198"/>
          </reference>
          <reference field="2" count="1">
            <x v="132"/>
          </reference>
        </references>
      </pivotArea>
    </format>
    <format dxfId="2106">
      <pivotArea dataOnly="0" labelOnly="1" fieldPosition="0">
        <references count="4">
          <reference field="0" count="1" selected="0">
            <x v="0"/>
          </reference>
          <reference field="1" count="1" selected="0">
            <x v="228"/>
          </reference>
          <reference field="2" count="1" selected="0">
            <x v="153"/>
          </reference>
          <reference field="3" count="1">
            <x v="0"/>
          </reference>
        </references>
      </pivotArea>
    </format>
    <format dxfId="2105">
      <pivotArea dataOnly="0" labelOnly="1" fieldPosition="0">
        <references count="4">
          <reference field="0" count="1" selected="0">
            <x v="2"/>
          </reference>
          <reference field="1" count="1" selected="0">
            <x v="230"/>
          </reference>
          <reference field="2" count="1" selected="0">
            <x v="225"/>
          </reference>
          <reference field="3" count="1">
            <x v="0"/>
          </reference>
        </references>
      </pivotArea>
    </format>
    <format dxfId="2104">
      <pivotArea dataOnly="0" labelOnly="1" fieldPosition="0">
        <references count="4">
          <reference field="0" count="1" selected="0">
            <x v="3"/>
          </reference>
          <reference field="1" count="1" selected="0">
            <x v="231"/>
          </reference>
          <reference field="2" count="1" selected="0">
            <x v="88"/>
          </reference>
          <reference field="3" count="1">
            <x v="0"/>
          </reference>
        </references>
      </pivotArea>
    </format>
    <format dxfId="2103">
      <pivotArea dataOnly="0" labelOnly="1" fieldPosition="0">
        <references count="4">
          <reference field="0" count="1" selected="0">
            <x v="4"/>
          </reference>
          <reference field="1" count="1" selected="0">
            <x v="232"/>
          </reference>
          <reference field="2" count="1" selected="0">
            <x v="90"/>
          </reference>
          <reference field="3" count="1">
            <x v="0"/>
          </reference>
        </references>
      </pivotArea>
    </format>
    <format dxfId="2102">
      <pivotArea dataOnly="0" labelOnly="1" fieldPosition="0">
        <references count="4">
          <reference field="0" count="1" selected="0">
            <x v="5"/>
          </reference>
          <reference field="1" count="1" selected="0">
            <x v="233"/>
          </reference>
          <reference field="2" count="1" selected="0">
            <x v="224"/>
          </reference>
          <reference field="3" count="1">
            <x v="0"/>
          </reference>
        </references>
      </pivotArea>
    </format>
    <format dxfId="2101">
      <pivotArea dataOnly="0" labelOnly="1" fieldPosition="0">
        <references count="4">
          <reference field="0" count="1" selected="0">
            <x v="7"/>
          </reference>
          <reference field="1" count="1" selected="0">
            <x v="118"/>
          </reference>
          <reference field="2" count="1" selected="0">
            <x v="171"/>
          </reference>
          <reference field="3" count="1">
            <x v="0"/>
          </reference>
        </references>
      </pivotArea>
    </format>
    <format dxfId="2100">
      <pivotArea dataOnly="0" labelOnly="1" fieldPosition="0">
        <references count="4">
          <reference field="0" count="1" selected="0">
            <x v="9"/>
          </reference>
          <reference field="1" count="1" selected="0">
            <x v="120"/>
          </reference>
          <reference field="2" count="1" selected="0">
            <x v="168"/>
          </reference>
          <reference field="3" count="1">
            <x v="0"/>
          </reference>
        </references>
      </pivotArea>
    </format>
    <format dxfId="2099">
      <pivotArea dataOnly="0" labelOnly="1" fieldPosition="0">
        <references count="4">
          <reference field="0" count="1" selected="0">
            <x v="10"/>
          </reference>
          <reference field="1" count="1" selected="0">
            <x v="121"/>
          </reference>
          <reference field="2" count="1" selected="0">
            <x v="82"/>
          </reference>
          <reference field="3" count="1">
            <x v="0"/>
          </reference>
        </references>
      </pivotArea>
    </format>
    <format dxfId="2098">
      <pivotArea dataOnly="0" labelOnly="1" fieldPosition="0">
        <references count="4">
          <reference field="0" count="1" selected="0">
            <x v="11"/>
          </reference>
          <reference field="1" count="1" selected="0">
            <x v="122"/>
          </reference>
          <reference field="2" count="1" selected="0">
            <x v="26"/>
          </reference>
          <reference field="3" count="1">
            <x v="0"/>
          </reference>
        </references>
      </pivotArea>
    </format>
    <format dxfId="2097">
      <pivotArea dataOnly="0" labelOnly="1" fieldPosition="0">
        <references count="4">
          <reference field="0" count="1" selected="0">
            <x v="12"/>
          </reference>
          <reference field="1" count="1" selected="0">
            <x v="123"/>
          </reference>
          <reference field="2" count="1" selected="0">
            <x v="150"/>
          </reference>
          <reference field="3" count="1">
            <x v="0"/>
          </reference>
        </references>
      </pivotArea>
    </format>
    <format dxfId="2096">
      <pivotArea dataOnly="0" labelOnly="1" fieldPosition="0">
        <references count="4">
          <reference field="0" count="1" selected="0">
            <x v="16"/>
          </reference>
          <reference field="1" count="1" selected="0">
            <x v="64"/>
          </reference>
          <reference field="2" count="1" selected="0">
            <x v="157"/>
          </reference>
          <reference field="3" count="1">
            <x v="0"/>
          </reference>
        </references>
      </pivotArea>
    </format>
    <format dxfId="2095">
      <pivotArea dataOnly="0" labelOnly="1" fieldPosition="0">
        <references count="4">
          <reference field="0" count="1" selected="0">
            <x v="18"/>
          </reference>
          <reference field="1" count="1" selected="0">
            <x v="66"/>
          </reference>
          <reference field="2" count="1" selected="0">
            <x v="189"/>
          </reference>
          <reference field="3" count="1">
            <x v="0"/>
          </reference>
        </references>
      </pivotArea>
    </format>
    <format dxfId="2094">
      <pivotArea dataOnly="0" labelOnly="1" fieldPosition="0">
        <references count="4">
          <reference field="0" count="1" selected="0">
            <x v="22"/>
          </reference>
          <reference field="1" count="1" selected="0">
            <x v="19"/>
          </reference>
          <reference field="2" count="1" selected="0">
            <x v="39"/>
          </reference>
          <reference field="3" count="1">
            <x v="0"/>
          </reference>
        </references>
      </pivotArea>
    </format>
    <format dxfId="2093">
      <pivotArea dataOnly="0" labelOnly="1" fieldPosition="0">
        <references count="4">
          <reference field="0" count="1" selected="0">
            <x v="25"/>
          </reference>
          <reference field="1" count="1" selected="0">
            <x v="22"/>
          </reference>
          <reference field="2" count="1" selected="0">
            <x v="84"/>
          </reference>
          <reference field="3" count="1">
            <x v="0"/>
          </reference>
        </references>
      </pivotArea>
    </format>
    <format dxfId="2092">
      <pivotArea dataOnly="0" labelOnly="1" fieldPosition="0">
        <references count="4">
          <reference field="0" count="1" selected="0">
            <x v="26"/>
          </reference>
          <reference field="1" count="1" selected="0">
            <x v="23"/>
          </reference>
          <reference field="2" count="1" selected="0">
            <x v="217"/>
          </reference>
          <reference field="3" count="1">
            <x v="0"/>
          </reference>
        </references>
      </pivotArea>
    </format>
    <format dxfId="2091">
      <pivotArea dataOnly="0" labelOnly="1" fieldPosition="0">
        <references count="4">
          <reference field="0" count="1" selected="0">
            <x v="28"/>
          </reference>
          <reference field="1" count="1" selected="0">
            <x v="25"/>
          </reference>
          <reference field="2" count="1" selected="0">
            <x v="52"/>
          </reference>
          <reference field="3" count="1">
            <x v="0"/>
          </reference>
        </references>
      </pivotArea>
    </format>
    <format dxfId="2090">
      <pivotArea dataOnly="0" labelOnly="1" fieldPosition="0">
        <references count="4">
          <reference field="0" count="1" selected="0">
            <x v="29"/>
          </reference>
          <reference field="1" count="1" selected="0">
            <x v="26"/>
          </reference>
          <reference field="2" count="1" selected="0">
            <x v="62"/>
          </reference>
          <reference field="3" count="1">
            <x v="0"/>
          </reference>
        </references>
      </pivotArea>
    </format>
    <format dxfId="2089">
      <pivotArea dataOnly="0" labelOnly="1" fieldPosition="0">
        <references count="4">
          <reference field="0" count="1" selected="0">
            <x v="30"/>
          </reference>
          <reference field="1" count="1" selected="0">
            <x v="27"/>
          </reference>
          <reference field="2" count="1" selected="0">
            <x v="7"/>
          </reference>
          <reference field="3" count="1">
            <x v="0"/>
          </reference>
        </references>
      </pivotArea>
    </format>
    <format dxfId="2088">
      <pivotArea dataOnly="0" labelOnly="1" fieldPosition="0">
        <references count="4">
          <reference field="0" count="1" selected="0">
            <x v="31"/>
          </reference>
          <reference field="1" count="1" selected="0">
            <x v="28"/>
          </reference>
          <reference field="2" count="1" selected="0">
            <x v="53"/>
          </reference>
          <reference field="3" count="1">
            <x v="0"/>
          </reference>
        </references>
      </pivotArea>
    </format>
    <format dxfId="2087">
      <pivotArea dataOnly="0" labelOnly="1" fieldPosition="0">
        <references count="4">
          <reference field="0" count="1" selected="0">
            <x v="35"/>
          </reference>
          <reference field="1" count="1" selected="0">
            <x v="32"/>
          </reference>
          <reference field="2" count="1" selected="0">
            <x v="51"/>
          </reference>
          <reference field="3" count="1">
            <x v="0"/>
          </reference>
        </references>
      </pivotArea>
    </format>
    <format dxfId="2086">
      <pivotArea dataOnly="0" labelOnly="1" fieldPosition="0">
        <references count="4">
          <reference field="0" count="1" selected="0">
            <x v="36"/>
          </reference>
          <reference field="1" count="1" selected="0">
            <x v="33"/>
          </reference>
          <reference field="2" count="1" selected="0">
            <x v="130"/>
          </reference>
          <reference field="3" count="1">
            <x v="0"/>
          </reference>
        </references>
      </pivotArea>
    </format>
    <format dxfId="2085">
      <pivotArea dataOnly="0" labelOnly="1" fieldPosition="0">
        <references count="4">
          <reference field="0" count="1" selected="0">
            <x v="37"/>
          </reference>
          <reference field="1" count="1" selected="0">
            <x v="34"/>
          </reference>
          <reference field="2" count="1" selected="0">
            <x v="70"/>
          </reference>
          <reference field="3" count="1">
            <x v="0"/>
          </reference>
        </references>
      </pivotArea>
    </format>
    <format dxfId="2084">
      <pivotArea dataOnly="0" labelOnly="1" fieldPosition="0">
        <references count="4">
          <reference field="0" count="1" selected="0">
            <x v="38"/>
          </reference>
          <reference field="1" count="1" selected="0">
            <x v="0"/>
          </reference>
          <reference field="2" count="1" selected="0">
            <x v="45"/>
          </reference>
          <reference field="3" count="1">
            <x v="0"/>
          </reference>
        </references>
      </pivotArea>
    </format>
    <format dxfId="2083">
      <pivotArea dataOnly="0" labelOnly="1" fieldPosition="0">
        <references count="4">
          <reference field="0" count="1" selected="0">
            <x v="39"/>
          </reference>
          <reference field="1" count="1" selected="0">
            <x v="1"/>
          </reference>
          <reference field="2" count="1" selected="0">
            <x v="46"/>
          </reference>
          <reference field="3" count="1">
            <x v="0"/>
          </reference>
        </references>
      </pivotArea>
    </format>
    <format dxfId="2082">
      <pivotArea dataOnly="0" labelOnly="1" fieldPosition="0">
        <references count="4">
          <reference field="0" count="1" selected="0">
            <x v="42"/>
          </reference>
          <reference field="1" count="1" selected="0">
            <x v="4"/>
          </reference>
          <reference field="2" count="1" selected="0">
            <x v="64"/>
          </reference>
          <reference field="3" count="1">
            <x v="0"/>
          </reference>
        </references>
      </pivotArea>
    </format>
    <format dxfId="2081">
      <pivotArea dataOnly="0" labelOnly="1" fieldPosition="0">
        <references count="4">
          <reference field="0" count="1" selected="0">
            <x v="43"/>
          </reference>
          <reference field="1" count="1" selected="0">
            <x v="5"/>
          </reference>
          <reference field="2" count="1" selected="0">
            <x v="19"/>
          </reference>
          <reference field="3" count="1">
            <x v="0"/>
          </reference>
        </references>
      </pivotArea>
    </format>
    <format dxfId="2080">
      <pivotArea dataOnly="0" labelOnly="1" fieldPosition="0">
        <references count="4">
          <reference field="0" count="1" selected="0">
            <x v="44"/>
          </reference>
          <reference field="1" count="1" selected="0">
            <x v="6"/>
          </reference>
          <reference field="2" count="1" selected="0">
            <x v="23"/>
          </reference>
          <reference field="3" count="1">
            <x v="0"/>
          </reference>
        </references>
      </pivotArea>
    </format>
    <format dxfId="2079">
      <pivotArea dataOnly="0" labelOnly="1" fieldPosition="0">
        <references count="4">
          <reference field="0" count="1" selected="0">
            <x v="45"/>
          </reference>
          <reference field="1" count="1" selected="0">
            <x v="7"/>
          </reference>
          <reference field="2" count="1" selected="0">
            <x v="22"/>
          </reference>
          <reference field="3" count="1">
            <x v="0"/>
          </reference>
        </references>
      </pivotArea>
    </format>
    <format dxfId="2078">
      <pivotArea dataOnly="0" labelOnly="1" fieldPosition="0">
        <references count="4">
          <reference field="0" count="1" selected="0">
            <x v="46"/>
          </reference>
          <reference field="1" count="1" selected="0">
            <x v="8"/>
          </reference>
          <reference field="2" count="1" selected="0">
            <x v="135"/>
          </reference>
          <reference field="3" count="1">
            <x v="0"/>
          </reference>
        </references>
      </pivotArea>
    </format>
    <format dxfId="2077">
      <pivotArea dataOnly="0" labelOnly="1" fieldPosition="0">
        <references count="4">
          <reference field="0" count="1" selected="0">
            <x v="47"/>
          </reference>
          <reference field="1" count="1" selected="0">
            <x v="9"/>
          </reference>
          <reference field="2" count="1" selected="0">
            <x v="141"/>
          </reference>
          <reference field="3" count="1">
            <x v="0"/>
          </reference>
        </references>
      </pivotArea>
    </format>
    <format dxfId="2076">
      <pivotArea dataOnly="0" labelOnly="1" fieldPosition="0">
        <references count="4">
          <reference field="0" count="1" selected="0">
            <x v="49"/>
          </reference>
          <reference field="1" count="1" selected="0">
            <x v="11"/>
          </reference>
          <reference field="2" count="1" selected="0">
            <x v="127"/>
          </reference>
          <reference field="3" count="1">
            <x v="0"/>
          </reference>
        </references>
      </pivotArea>
    </format>
    <format dxfId="2075">
      <pivotArea dataOnly="0" labelOnly="1" fieldPosition="0">
        <references count="4">
          <reference field="0" count="1" selected="0">
            <x v="55"/>
          </reference>
          <reference field="1" count="1" selected="0">
            <x v="35"/>
          </reference>
          <reference field="2" count="1" selected="0">
            <x v="65"/>
          </reference>
          <reference field="3" count="1">
            <x v="0"/>
          </reference>
        </references>
      </pivotArea>
    </format>
    <format dxfId="2074">
      <pivotArea dataOnly="0" labelOnly="1" fieldPosition="0">
        <references count="4">
          <reference field="0" count="1" selected="0">
            <x v="56"/>
          </reference>
          <reference field="1" count="1" selected="0">
            <x v="36"/>
          </reference>
          <reference field="2" count="1" selected="0">
            <x v="183"/>
          </reference>
          <reference field="3" count="1">
            <x v="0"/>
          </reference>
        </references>
      </pivotArea>
    </format>
    <format dxfId="2073">
      <pivotArea dataOnly="0" labelOnly="1" fieldPosition="0">
        <references count="4">
          <reference field="0" count="1" selected="0">
            <x v="62"/>
          </reference>
          <reference field="1" count="1" selected="0">
            <x v="42"/>
          </reference>
          <reference field="2" count="1" selected="0">
            <x v="15"/>
          </reference>
          <reference field="3" count="1">
            <x v="0"/>
          </reference>
        </references>
      </pivotArea>
    </format>
    <format dxfId="2072">
      <pivotArea dataOnly="0" labelOnly="1" fieldPosition="0">
        <references count="4">
          <reference field="0" count="1" selected="0">
            <x v="63"/>
          </reference>
          <reference field="1" count="1" selected="0">
            <x v="43"/>
          </reference>
          <reference field="2" count="1" selected="0">
            <x v="152"/>
          </reference>
          <reference field="3" count="1">
            <x v="0"/>
          </reference>
        </references>
      </pivotArea>
    </format>
    <format dxfId="2071">
      <pivotArea dataOnly="0" labelOnly="1" fieldPosition="0">
        <references count="4">
          <reference field="0" count="1" selected="0">
            <x v="64"/>
          </reference>
          <reference field="1" count="1" selected="0">
            <x v="44"/>
          </reference>
          <reference field="2" count="1" selected="0">
            <x v="146"/>
          </reference>
          <reference field="3" count="1">
            <x v="0"/>
          </reference>
        </references>
      </pivotArea>
    </format>
    <format dxfId="2070">
      <pivotArea dataOnly="0" labelOnly="1" fieldPosition="0">
        <references count="4">
          <reference field="0" count="1" selected="0">
            <x v="65"/>
          </reference>
          <reference field="1" count="1" selected="0">
            <x v="45"/>
          </reference>
          <reference field="2" count="1" selected="0">
            <x v="204"/>
          </reference>
          <reference field="3" count="1">
            <x v="0"/>
          </reference>
        </references>
      </pivotArea>
    </format>
    <format dxfId="2069">
      <pivotArea dataOnly="0" labelOnly="1" fieldPosition="0">
        <references count="4">
          <reference field="0" count="1" selected="0">
            <x v="66"/>
          </reference>
          <reference field="1" count="1" selected="0">
            <x v="46"/>
          </reference>
          <reference field="2" count="1" selected="0">
            <x v="92"/>
          </reference>
          <reference field="3" count="1">
            <x v="0"/>
          </reference>
        </references>
      </pivotArea>
    </format>
    <format dxfId="2068">
      <pivotArea dataOnly="0" labelOnly="1" fieldPosition="0">
        <references count="4">
          <reference field="0" count="1" selected="0">
            <x v="67"/>
          </reference>
          <reference field="1" count="1" selected="0">
            <x v="47"/>
          </reference>
          <reference field="2" count="1" selected="0">
            <x v="181"/>
          </reference>
          <reference field="3" count="1">
            <x v="0"/>
          </reference>
        </references>
      </pivotArea>
    </format>
    <format dxfId="2067">
      <pivotArea dataOnly="0" labelOnly="1" fieldPosition="0">
        <references count="4">
          <reference field="0" count="1" selected="0">
            <x v="68"/>
          </reference>
          <reference field="1" count="1" selected="0">
            <x v="48"/>
          </reference>
          <reference field="2" count="1" selected="0">
            <x v="231"/>
          </reference>
          <reference field="3" count="1">
            <x v="0"/>
          </reference>
        </references>
      </pivotArea>
    </format>
    <format dxfId="2066">
      <pivotArea dataOnly="0" labelOnly="1" fieldPosition="0">
        <references count="4">
          <reference field="0" count="1" selected="0">
            <x v="79"/>
          </reference>
          <reference field="1" count="1" selected="0">
            <x v="59"/>
          </reference>
          <reference field="2" count="1" selected="0">
            <x v="21"/>
          </reference>
          <reference field="3" count="1">
            <x v="0"/>
          </reference>
        </references>
      </pivotArea>
    </format>
    <format dxfId="2065">
      <pivotArea dataOnly="0" labelOnly="1" fieldPosition="0">
        <references count="4">
          <reference field="0" count="1" selected="0">
            <x v="81"/>
          </reference>
          <reference field="1" count="1" selected="0">
            <x v="68"/>
          </reference>
          <reference field="2" count="1" selected="0">
            <x v="112"/>
          </reference>
          <reference field="3" count="1">
            <x v="0"/>
          </reference>
        </references>
      </pivotArea>
    </format>
    <format dxfId="2064">
      <pivotArea dataOnly="0" labelOnly="1" fieldPosition="0">
        <references count="4">
          <reference field="0" count="1" selected="0">
            <x v="82"/>
          </reference>
          <reference field="1" count="1" selected="0">
            <x v="69"/>
          </reference>
          <reference field="2" count="1" selected="0">
            <x v="226"/>
          </reference>
          <reference field="3" count="1">
            <x v="0"/>
          </reference>
        </references>
      </pivotArea>
    </format>
    <format dxfId="2063">
      <pivotArea dataOnly="0" labelOnly="1" fieldPosition="0">
        <references count="4">
          <reference field="0" count="1" selected="0">
            <x v="83"/>
          </reference>
          <reference field="1" count="1" selected="0">
            <x v="70"/>
          </reference>
          <reference field="2" count="1" selected="0">
            <x v="193"/>
          </reference>
          <reference field="3" count="1">
            <x v="0"/>
          </reference>
        </references>
      </pivotArea>
    </format>
    <format dxfId="2062">
      <pivotArea dataOnly="0" labelOnly="1" fieldPosition="0">
        <references count="4">
          <reference field="0" count="1" selected="0">
            <x v="84"/>
          </reference>
          <reference field="1" count="1" selected="0">
            <x v="71"/>
          </reference>
          <reference field="2" count="1" selected="0">
            <x v="192"/>
          </reference>
          <reference field="3" count="1">
            <x v="0"/>
          </reference>
        </references>
      </pivotArea>
    </format>
    <format dxfId="2061">
      <pivotArea dataOnly="0" labelOnly="1" fieldPosition="0">
        <references count="4">
          <reference field="0" count="1" selected="0">
            <x v="85"/>
          </reference>
          <reference field="1" count="1" selected="0">
            <x v="72"/>
          </reference>
          <reference field="2" count="1" selected="0">
            <x v="87"/>
          </reference>
          <reference field="3" count="1">
            <x v="0"/>
          </reference>
        </references>
      </pivotArea>
    </format>
    <format dxfId="2060">
      <pivotArea dataOnly="0" labelOnly="1" fieldPosition="0">
        <references count="4">
          <reference field="0" count="1" selected="0">
            <x v="86"/>
          </reference>
          <reference field="1" count="1" selected="0">
            <x v="73"/>
          </reference>
          <reference field="2" count="1" selected="0">
            <x v="154"/>
          </reference>
          <reference field="3" count="1">
            <x v="0"/>
          </reference>
        </references>
      </pivotArea>
    </format>
    <format dxfId="2059">
      <pivotArea dataOnly="0" labelOnly="1" fieldPosition="0">
        <references count="4">
          <reference field="0" count="1" selected="0">
            <x v="87"/>
          </reference>
          <reference field="1" count="1" selected="0">
            <x v="74"/>
          </reference>
          <reference field="2" count="1" selected="0">
            <x v="208"/>
          </reference>
          <reference field="3" count="1">
            <x v="0"/>
          </reference>
        </references>
      </pivotArea>
    </format>
    <format dxfId="2058">
      <pivotArea dataOnly="0" labelOnly="1" fieldPosition="0">
        <references count="4">
          <reference field="0" count="1" selected="0">
            <x v="88"/>
          </reference>
          <reference field="1" count="1" selected="0">
            <x v="75"/>
          </reference>
          <reference field="2" count="1" selected="0">
            <x v="38"/>
          </reference>
          <reference field="3" count="1">
            <x v="0"/>
          </reference>
        </references>
      </pivotArea>
    </format>
    <format dxfId="2057">
      <pivotArea dataOnly="0" labelOnly="1" fieldPosition="0">
        <references count="4">
          <reference field="0" count="1" selected="0">
            <x v="89"/>
          </reference>
          <reference field="1" count="1" selected="0">
            <x v="76"/>
          </reference>
          <reference field="2" count="1" selected="0">
            <x v="232"/>
          </reference>
          <reference field="3" count="1">
            <x v="0"/>
          </reference>
        </references>
      </pivotArea>
    </format>
    <format dxfId="2056">
      <pivotArea dataOnly="0" labelOnly="1" fieldPosition="0">
        <references count="4">
          <reference field="0" count="1" selected="0">
            <x v="90"/>
          </reference>
          <reference field="1" count="1" selected="0">
            <x v="77"/>
          </reference>
          <reference field="2" count="1" selected="0">
            <x v="43"/>
          </reference>
          <reference field="3" count="1">
            <x v="0"/>
          </reference>
        </references>
      </pivotArea>
    </format>
    <format dxfId="2055">
      <pivotArea dataOnly="0" labelOnly="1" fieldPosition="0">
        <references count="4">
          <reference field="0" count="1" selected="0">
            <x v="91"/>
          </reference>
          <reference field="1" count="1" selected="0">
            <x v="78"/>
          </reference>
          <reference field="2" count="1" selected="0">
            <x v="12"/>
          </reference>
          <reference field="3" count="1">
            <x v="0"/>
          </reference>
        </references>
      </pivotArea>
    </format>
    <format dxfId="2054">
      <pivotArea dataOnly="0" labelOnly="1" fieldPosition="0">
        <references count="4">
          <reference field="0" count="1" selected="0">
            <x v="93"/>
          </reference>
          <reference field="1" count="1" selected="0">
            <x v="80"/>
          </reference>
          <reference field="2" count="1" selected="0">
            <x v="180"/>
          </reference>
          <reference field="3" count="1">
            <x v="0"/>
          </reference>
        </references>
      </pivotArea>
    </format>
    <format dxfId="2053">
      <pivotArea dataOnly="0" labelOnly="1" fieldPosition="0">
        <references count="4">
          <reference field="0" count="1" selected="0">
            <x v="94"/>
          </reference>
          <reference field="1" count="1" selected="0">
            <x v="81"/>
          </reference>
          <reference field="2" count="1" selected="0">
            <x v="60"/>
          </reference>
          <reference field="3" count="1">
            <x v="0"/>
          </reference>
        </references>
      </pivotArea>
    </format>
    <format dxfId="2052">
      <pivotArea dataOnly="0" labelOnly="1" fieldPosition="0">
        <references count="4">
          <reference field="0" count="1" selected="0">
            <x v="95"/>
          </reference>
          <reference field="1" count="1" selected="0">
            <x v="82"/>
          </reference>
          <reference field="2" count="1" selected="0">
            <x v="5"/>
          </reference>
          <reference field="3" count="1">
            <x v="0"/>
          </reference>
        </references>
      </pivotArea>
    </format>
    <format dxfId="2051">
      <pivotArea dataOnly="0" labelOnly="1" fieldPosition="0">
        <references count="4">
          <reference field="0" count="1" selected="0">
            <x v="96"/>
          </reference>
          <reference field="1" count="1" selected="0">
            <x v="83"/>
          </reference>
          <reference field="2" count="1" selected="0">
            <x v="173"/>
          </reference>
          <reference field="3" count="1">
            <x v="0"/>
          </reference>
        </references>
      </pivotArea>
    </format>
    <format dxfId="2050">
      <pivotArea dataOnly="0" labelOnly="1" fieldPosition="0">
        <references count="4">
          <reference field="0" count="1" selected="0">
            <x v="97"/>
          </reference>
          <reference field="1" count="1" selected="0">
            <x v="84"/>
          </reference>
          <reference field="2" count="1" selected="0">
            <x v="6"/>
          </reference>
          <reference field="3" count="1">
            <x v="0"/>
          </reference>
        </references>
      </pivotArea>
    </format>
    <format dxfId="2049">
      <pivotArea dataOnly="0" labelOnly="1" fieldPosition="0">
        <references count="4">
          <reference field="0" count="1" selected="0">
            <x v="98"/>
          </reference>
          <reference field="1" count="1" selected="0">
            <x v="85"/>
          </reference>
          <reference field="2" count="1" selected="0">
            <x v="214"/>
          </reference>
          <reference field="3" count="1">
            <x v="0"/>
          </reference>
        </references>
      </pivotArea>
    </format>
    <format dxfId="2048">
      <pivotArea dataOnly="0" labelOnly="1" fieldPosition="0">
        <references count="4">
          <reference field="0" count="1" selected="0">
            <x v="99"/>
          </reference>
          <reference field="1" count="1" selected="0">
            <x v="86"/>
          </reference>
          <reference field="2" count="1" selected="0">
            <x v="66"/>
          </reference>
          <reference field="3" count="1">
            <x v="0"/>
          </reference>
        </references>
      </pivotArea>
    </format>
    <format dxfId="2047">
      <pivotArea dataOnly="0" labelOnly="1" fieldPosition="0">
        <references count="4">
          <reference field="0" count="1" selected="0">
            <x v="100"/>
          </reference>
          <reference field="1" count="1" selected="0">
            <x v="87"/>
          </reference>
          <reference field="2" count="1" selected="0">
            <x v="75"/>
          </reference>
          <reference field="3" count="1">
            <x v="0"/>
          </reference>
        </references>
      </pivotArea>
    </format>
    <format dxfId="2046">
      <pivotArea dataOnly="0" labelOnly="1" fieldPosition="0">
        <references count="4">
          <reference field="0" count="1" selected="0">
            <x v="101"/>
          </reference>
          <reference field="1" count="1" selected="0">
            <x v="88"/>
          </reference>
          <reference field="2" count="1" selected="0">
            <x v="29"/>
          </reference>
          <reference field="3" count="1">
            <x v="0"/>
          </reference>
        </references>
      </pivotArea>
    </format>
    <format dxfId="2045">
      <pivotArea dataOnly="0" labelOnly="1" fieldPosition="0">
        <references count="4">
          <reference field="0" count="1" selected="0">
            <x v="102"/>
          </reference>
          <reference field="1" count="1" selected="0">
            <x v="89"/>
          </reference>
          <reference field="2" count="1" selected="0">
            <x v="14"/>
          </reference>
          <reference field="3" count="1">
            <x v="0"/>
          </reference>
        </references>
      </pivotArea>
    </format>
    <format dxfId="2044">
      <pivotArea dataOnly="0" labelOnly="1" fieldPosition="0">
        <references count="4">
          <reference field="0" count="1" selected="0">
            <x v="103"/>
          </reference>
          <reference field="1" count="1" selected="0">
            <x v="90"/>
          </reference>
          <reference field="2" count="1" selected="0">
            <x v="73"/>
          </reference>
          <reference field="3" count="1">
            <x v="0"/>
          </reference>
        </references>
      </pivotArea>
    </format>
    <format dxfId="2043">
      <pivotArea dataOnly="0" labelOnly="1" fieldPosition="0">
        <references count="4">
          <reference field="0" count="1" selected="0">
            <x v="104"/>
          </reference>
          <reference field="1" count="1" selected="0">
            <x v="91"/>
          </reference>
          <reference field="2" count="1" selected="0">
            <x v="68"/>
          </reference>
          <reference field="3" count="1">
            <x v="0"/>
          </reference>
        </references>
      </pivotArea>
    </format>
    <format dxfId="2042">
      <pivotArea dataOnly="0" labelOnly="1" fieldPosition="0">
        <references count="4">
          <reference field="0" count="1" selected="0">
            <x v="105"/>
          </reference>
          <reference field="1" count="1" selected="0">
            <x v="92"/>
          </reference>
          <reference field="2" count="1" selected="0">
            <x v="134"/>
          </reference>
          <reference field="3" count="1">
            <x v="0"/>
          </reference>
        </references>
      </pivotArea>
    </format>
    <format dxfId="2041">
      <pivotArea dataOnly="0" labelOnly="1" fieldPosition="0">
        <references count="4">
          <reference field="0" count="1" selected="0">
            <x v="106"/>
          </reference>
          <reference field="1" count="1" selected="0">
            <x v="93"/>
          </reference>
          <reference field="2" count="1" selected="0">
            <x v="76"/>
          </reference>
          <reference field="3" count="1">
            <x v="0"/>
          </reference>
        </references>
      </pivotArea>
    </format>
    <format dxfId="2040">
      <pivotArea dataOnly="0" labelOnly="1" fieldPosition="0">
        <references count="4">
          <reference field="0" count="1" selected="0">
            <x v="107"/>
          </reference>
          <reference field="1" count="1" selected="0">
            <x v="94"/>
          </reference>
          <reference field="2" count="1" selected="0">
            <x v="190"/>
          </reference>
          <reference field="3" count="1">
            <x v="0"/>
          </reference>
        </references>
      </pivotArea>
    </format>
    <format dxfId="2039">
      <pivotArea dataOnly="0" labelOnly="1" fieldPosition="0">
        <references count="4">
          <reference field="0" count="1" selected="0">
            <x v="108"/>
          </reference>
          <reference field="1" count="1" selected="0">
            <x v="95"/>
          </reference>
          <reference field="2" count="1" selected="0">
            <x v="236"/>
          </reference>
          <reference field="3" count="1">
            <x v="0"/>
          </reference>
        </references>
      </pivotArea>
    </format>
    <format dxfId="2038">
      <pivotArea dataOnly="0" labelOnly="1" fieldPosition="0">
        <references count="4">
          <reference field="0" count="1" selected="0">
            <x v="110"/>
          </reference>
          <reference field="1" count="1" selected="0">
            <x v="97"/>
          </reference>
          <reference field="2" count="1" selected="0">
            <x v="123"/>
          </reference>
          <reference field="3" count="1">
            <x v="0"/>
          </reference>
        </references>
      </pivotArea>
    </format>
    <format dxfId="2037">
      <pivotArea dataOnly="0" labelOnly="1" fieldPosition="0">
        <references count="4">
          <reference field="0" count="1" selected="0">
            <x v="111"/>
          </reference>
          <reference field="1" count="1" selected="0">
            <x v="98"/>
          </reference>
          <reference field="2" count="1" selected="0">
            <x v="83"/>
          </reference>
          <reference field="3" count="1">
            <x v="0"/>
          </reference>
        </references>
      </pivotArea>
    </format>
    <format dxfId="2036">
      <pivotArea dataOnly="0" labelOnly="1" fieldPosition="0">
        <references count="4">
          <reference field="0" count="1" selected="0">
            <x v="113"/>
          </reference>
          <reference field="1" count="1" selected="0">
            <x v="100"/>
          </reference>
          <reference field="2" count="1" selected="0">
            <x v="124"/>
          </reference>
          <reference field="3" count="1">
            <x v="0"/>
          </reference>
        </references>
      </pivotArea>
    </format>
    <format dxfId="2035">
      <pivotArea dataOnly="0" labelOnly="1" fieldPosition="0">
        <references count="4">
          <reference field="0" count="1" selected="0">
            <x v="121"/>
          </reference>
          <reference field="1" count="1" selected="0">
            <x v="108"/>
          </reference>
          <reference field="2" count="1" selected="0">
            <x v="207"/>
          </reference>
          <reference field="3" count="1">
            <x v="0"/>
          </reference>
        </references>
      </pivotArea>
    </format>
    <format dxfId="2034">
      <pivotArea dataOnly="0" labelOnly="1" fieldPosition="0">
        <references count="4">
          <reference field="0" count="1" selected="0">
            <x v="122"/>
          </reference>
          <reference field="1" count="1" selected="0">
            <x v="109"/>
          </reference>
          <reference field="2" count="1" selected="0">
            <x v="35"/>
          </reference>
          <reference field="3" count="1">
            <x v="0"/>
          </reference>
        </references>
      </pivotArea>
    </format>
    <format dxfId="2033">
      <pivotArea dataOnly="0" labelOnly="1" fieldPosition="0">
        <references count="4">
          <reference field="0" count="1" selected="0">
            <x v="123"/>
          </reference>
          <reference field="1" count="1" selected="0">
            <x v="110"/>
          </reference>
          <reference field="2" count="1" selected="0">
            <x v="176"/>
          </reference>
          <reference field="3" count="1">
            <x v="0"/>
          </reference>
        </references>
      </pivotArea>
    </format>
    <format dxfId="2032">
      <pivotArea dataOnly="0" labelOnly="1" fieldPosition="0">
        <references count="4">
          <reference field="0" count="1" selected="0">
            <x v="124"/>
          </reference>
          <reference field="1" count="1" selected="0">
            <x v="111"/>
          </reference>
          <reference field="2" count="1" selected="0">
            <x v="218"/>
          </reference>
          <reference field="3" count="1">
            <x v="0"/>
          </reference>
        </references>
      </pivotArea>
    </format>
    <format dxfId="2031">
      <pivotArea dataOnly="0" labelOnly="1" fieldPosition="0">
        <references count="4">
          <reference field="0" count="1" selected="0">
            <x v="125"/>
          </reference>
          <reference field="1" count="1" selected="0">
            <x v="112"/>
          </reference>
          <reference field="2" count="1" selected="0">
            <x v="197"/>
          </reference>
          <reference field="3" count="1">
            <x v="0"/>
          </reference>
        </references>
      </pivotArea>
    </format>
    <format dxfId="2030">
      <pivotArea dataOnly="0" labelOnly="1" fieldPosition="0">
        <references count="4">
          <reference field="0" count="1" selected="0">
            <x v="126"/>
          </reference>
          <reference field="1" count="1" selected="0">
            <x v="113"/>
          </reference>
          <reference field="2" count="1" selected="0">
            <x v="191"/>
          </reference>
          <reference field="3" count="1">
            <x v="0"/>
          </reference>
        </references>
      </pivotArea>
    </format>
    <format dxfId="2029">
      <pivotArea dataOnly="0" labelOnly="1" fieldPosition="0">
        <references count="4">
          <reference field="0" count="1" selected="0">
            <x v="127"/>
          </reference>
          <reference field="1" count="1" selected="0">
            <x v="114"/>
          </reference>
          <reference field="2" count="1" selected="0">
            <x v="174"/>
          </reference>
          <reference field="3" count="1">
            <x v="0"/>
          </reference>
        </references>
      </pivotArea>
    </format>
    <format dxfId="2028">
      <pivotArea dataOnly="0" labelOnly="1" fieldPosition="0">
        <references count="4">
          <reference field="0" count="1" selected="0">
            <x v="128"/>
          </reference>
          <reference field="1" count="1" selected="0">
            <x v="115"/>
          </reference>
          <reference field="2" count="1" selected="0">
            <x v="59"/>
          </reference>
          <reference field="3" count="1">
            <x v="0"/>
          </reference>
        </references>
      </pivotArea>
    </format>
    <format dxfId="2027">
      <pivotArea dataOnly="0" labelOnly="1" fieldPosition="0">
        <references count="4">
          <reference field="0" count="1" selected="0">
            <x v="129"/>
          </reference>
          <reference field="1" count="1" selected="0">
            <x v="116"/>
          </reference>
          <reference field="2" count="1" selected="0">
            <x v="212"/>
          </reference>
          <reference field="3" count="1">
            <x v="0"/>
          </reference>
        </references>
      </pivotArea>
    </format>
    <format dxfId="2026">
      <pivotArea dataOnly="0" labelOnly="1" fieldPosition="0">
        <references count="4">
          <reference field="0" count="1" selected="0">
            <x v="130"/>
          </reference>
          <reference field="1" count="1" selected="0">
            <x v="117"/>
          </reference>
          <reference field="2" count="1" selected="0">
            <x v="118"/>
          </reference>
          <reference field="3" count="1">
            <x v="0"/>
          </reference>
        </references>
      </pivotArea>
    </format>
    <format dxfId="2025">
      <pivotArea dataOnly="0" labelOnly="1" fieldPosition="0">
        <references count="4">
          <reference field="0" count="1" selected="0">
            <x v="134"/>
          </reference>
          <reference field="1" count="1" selected="0">
            <x v="127"/>
          </reference>
          <reference field="2" count="1" selected="0">
            <x v="2"/>
          </reference>
          <reference field="3" count="1">
            <x v="0"/>
          </reference>
        </references>
      </pivotArea>
    </format>
    <format dxfId="2024">
      <pivotArea dataOnly="0" labelOnly="1" fieldPosition="0">
        <references count="4">
          <reference field="0" count="1" selected="0">
            <x v="135"/>
          </reference>
          <reference field="1" count="1" selected="0">
            <x v="128"/>
          </reference>
          <reference field="2" count="1" selected="0">
            <x v="151"/>
          </reference>
          <reference field="3" count="1">
            <x v="0"/>
          </reference>
        </references>
      </pivotArea>
    </format>
    <format dxfId="2023">
      <pivotArea dataOnly="0" labelOnly="1" fieldPosition="0">
        <references count="4">
          <reference field="0" count="1" selected="0">
            <x v="136"/>
          </reference>
          <reference field="1" count="1" selected="0">
            <x v="129"/>
          </reference>
          <reference field="2" count="1" selected="0">
            <x v="219"/>
          </reference>
          <reference field="3" count="1">
            <x v="0"/>
          </reference>
        </references>
      </pivotArea>
    </format>
    <format dxfId="2022">
      <pivotArea dataOnly="0" labelOnly="1" fieldPosition="0">
        <references count="4">
          <reference field="0" count="1" selected="0">
            <x v="144"/>
          </reference>
          <reference field="1" count="1" selected="0">
            <x v="137"/>
          </reference>
          <reference field="2" count="1" selected="0">
            <x v="79"/>
          </reference>
          <reference field="3" count="1">
            <x v="0"/>
          </reference>
        </references>
      </pivotArea>
    </format>
    <format dxfId="2021">
      <pivotArea dataOnly="0" labelOnly="1" fieldPosition="0">
        <references count="4">
          <reference field="0" count="1" selected="0">
            <x v="146"/>
          </reference>
          <reference field="1" count="1" selected="0">
            <x v="139"/>
          </reference>
          <reference field="2" count="1" selected="0">
            <x v="30"/>
          </reference>
          <reference field="3" count="1">
            <x v="0"/>
          </reference>
        </references>
      </pivotArea>
    </format>
    <format dxfId="2020">
      <pivotArea dataOnly="0" labelOnly="1" fieldPosition="0">
        <references count="4">
          <reference field="0" count="1" selected="0">
            <x v="147"/>
          </reference>
          <reference field="1" count="1" selected="0">
            <x v="140"/>
          </reference>
          <reference field="2" count="1" selected="0">
            <x v="211"/>
          </reference>
          <reference field="3" count="1">
            <x v="0"/>
          </reference>
        </references>
      </pivotArea>
    </format>
    <format dxfId="2019">
      <pivotArea dataOnly="0" labelOnly="1" fieldPosition="0">
        <references count="4">
          <reference field="0" count="1" selected="0">
            <x v="148"/>
          </reference>
          <reference field="1" count="1" selected="0">
            <x v="141"/>
          </reference>
          <reference field="2" count="1" selected="0">
            <x v="95"/>
          </reference>
          <reference field="3" count="1">
            <x v="0"/>
          </reference>
        </references>
      </pivotArea>
    </format>
    <format dxfId="2018">
      <pivotArea dataOnly="0" labelOnly="1" fieldPosition="0">
        <references count="4">
          <reference field="0" count="1" selected="0">
            <x v="149"/>
          </reference>
          <reference field="1" count="1" selected="0">
            <x v="142"/>
          </reference>
          <reference field="2" count="1" selected="0">
            <x v="165"/>
          </reference>
          <reference field="3" count="1">
            <x v="0"/>
          </reference>
        </references>
      </pivotArea>
    </format>
    <format dxfId="2017">
      <pivotArea dataOnly="0" labelOnly="1" fieldPosition="0">
        <references count="4">
          <reference field="0" count="1" selected="0">
            <x v="150"/>
          </reference>
          <reference field="1" count="1" selected="0">
            <x v="143"/>
          </reference>
          <reference field="2" count="1" selected="0">
            <x v="166"/>
          </reference>
          <reference field="3" count="1">
            <x v="0"/>
          </reference>
        </references>
      </pivotArea>
    </format>
    <format dxfId="2016">
      <pivotArea dataOnly="0" labelOnly="1" fieldPosition="0">
        <references count="4">
          <reference field="0" count="1" selected="0">
            <x v="151"/>
          </reference>
          <reference field="1" count="1" selected="0">
            <x v="144"/>
          </reference>
          <reference field="2" count="1" selected="0">
            <x v="85"/>
          </reference>
          <reference field="3" count="1">
            <x v="0"/>
          </reference>
        </references>
      </pivotArea>
    </format>
    <format dxfId="2015">
      <pivotArea dataOnly="0" labelOnly="1" fieldPosition="0">
        <references count="4">
          <reference field="0" count="1" selected="0">
            <x v="152"/>
          </reference>
          <reference field="1" count="1" selected="0">
            <x v="145"/>
          </reference>
          <reference field="2" count="1" selected="0">
            <x v="86"/>
          </reference>
          <reference field="3" count="1">
            <x v="0"/>
          </reference>
        </references>
      </pivotArea>
    </format>
    <format dxfId="2014">
      <pivotArea dataOnly="0" labelOnly="1" fieldPosition="0">
        <references count="4">
          <reference field="0" count="1" selected="0">
            <x v="153"/>
          </reference>
          <reference field="1" count="1" selected="0">
            <x v="146"/>
          </reference>
          <reference field="2" count="1" selected="0">
            <x v="54"/>
          </reference>
          <reference field="3" count="1">
            <x v="0"/>
          </reference>
        </references>
      </pivotArea>
    </format>
    <format dxfId="2013">
      <pivotArea dataOnly="0" labelOnly="1" fieldPosition="0">
        <references count="4">
          <reference field="0" count="1" selected="0">
            <x v="154"/>
          </reference>
          <reference field="1" count="1" selected="0">
            <x v="147"/>
          </reference>
          <reference field="2" count="1" selected="0">
            <x v="109"/>
          </reference>
          <reference field="3" count="1">
            <x v="0"/>
          </reference>
        </references>
      </pivotArea>
    </format>
    <format dxfId="2012">
      <pivotArea dataOnly="0" labelOnly="1" fieldPosition="0">
        <references count="4">
          <reference field="0" count="1" selected="0">
            <x v="155"/>
          </reference>
          <reference field="1" count="1" selected="0">
            <x v="148"/>
          </reference>
          <reference field="2" count="1" selected="0">
            <x v="3"/>
          </reference>
          <reference field="3" count="1">
            <x v="0"/>
          </reference>
        </references>
      </pivotArea>
    </format>
    <format dxfId="2011">
      <pivotArea dataOnly="0" labelOnly="1" fieldPosition="0">
        <references count="4">
          <reference field="0" count="1" selected="0">
            <x v="159"/>
          </reference>
          <reference field="1" count="1" selected="0">
            <x v="183"/>
          </reference>
          <reference field="2" count="1" selected="0">
            <x v="122"/>
          </reference>
          <reference field="3" count="1">
            <x v="0"/>
          </reference>
        </references>
      </pivotArea>
    </format>
    <format dxfId="2010">
      <pivotArea dataOnly="0" labelOnly="1" fieldPosition="0">
        <references count="4">
          <reference field="0" count="1" selected="0">
            <x v="160"/>
          </reference>
          <reference field="1" count="1" selected="0">
            <x v="184"/>
          </reference>
          <reference field="2" count="1" selected="0">
            <x v="187"/>
          </reference>
          <reference field="3" count="1">
            <x v="0"/>
          </reference>
        </references>
      </pivotArea>
    </format>
    <format dxfId="2009">
      <pivotArea dataOnly="0" labelOnly="1" fieldPosition="0">
        <references count="4">
          <reference field="0" count="1" selected="0">
            <x v="161"/>
          </reference>
          <reference field="1" count="1" selected="0">
            <x v="185"/>
          </reference>
          <reference field="2" count="1" selected="0">
            <x v="186"/>
          </reference>
          <reference field="3" count="1">
            <x v="0"/>
          </reference>
        </references>
      </pivotArea>
    </format>
    <format dxfId="2008">
      <pivotArea dataOnly="0" labelOnly="1" fieldPosition="0">
        <references count="4">
          <reference field="0" count="1" selected="0">
            <x v="162"/>
          </reference>
          <reference field="1" count="1" selected="0">
            <x v="186"/>
          </reference>
          <reference field="2" count="1" selected="0">
            <x v="125"/>
          </reference>
          <reference field="3" count="1">
            <x v="0"/>
          </reference>
        </references>
      </pivotArea>
    </format>
    <format dxfId="2007">
      <pivotArea dataOnly="0" labelOnly="1" fieldPosition="0">
        <references count="4">
          <reference field="0" count="1" selected="0">
            <x v="164"/>
          </reference>
          <reference field="1" count="1" selected="0">
            <x v="188"/>
          </reference>
          <reference field="2" count="1" selected="0">
            <x v="119"/>
          </reference>
          <reference field="3" count="1">
            <x v="0"/>
          </reference>
        </references>
      </pivotArea>
    </format>
    <format dxfId="2006">
      <pivotArea dataOnly="0" labelOnly="1" fieldPosition="0">
        <references count="4">
          <reference field="0" count="1" selected="0">
            <x v="165"/>
          </reference>
          <reference field="1" count="1" selected="0">
            <x v="189"/>
          </reference>
          <reference field="2" count="1" selected="0">
            <x v="156"/>
          </reference>
          <reference field="3" count="1">
            <x v="0"/>
          </reference>
        </references>
      </pivotArea>
    </format>
    <format dxfId="2005">
      <pivotArea dataOnly="0" labelOnly="1" fieldPosition="0">
        <references count="4">
          <reference field="0" count="1" selected="0">
            <x v="166"/>
          </reference>
          <reference field="1" count="1" selected="0">
            <x v="190"/>
          </reference>
          <reference field="2" count="1" selected="0">
            <x v="213"/>
          </reference>
          <reference field="3" count="1">
            <x v="0"/>
          </reference>
        </references>
      </pivotArea>
    </format>
    <format dxfId="2004">
      <pivotArea dataOnly="0" labelOnly="1" fieldPosition="0">
        <references count="4">
          <reference field="0" count="1" selected="0">
            <x v="167"/>
          </reference>
          <reference field="1" count="1" selected="0">
            <x v="199"/>
          </reference>
          <reference field="2" count="1" selected="0">
            <x v="56"/>
          </reference>
          <reference field="3" count="1">
            <x v="0"/>
          </reference>
        </references>
      </pivotArea>
    </format>
    <format dxfId="2003">
      <pivotArea dataOnly="0" labelOnly="1" fieldPosition="0">
        <references count="4">
          <reference field="0" count="1" selected="0">
            <x v="168"/>
          </reference>
          <reference field="1" count="1" selected="0">
            <x v="200"/>
          </reference>
          <reference field="2" count="1" selected="0">
            <x v="9"/>
          </reference>
          <reference field="3" count="1">
            <x v="0"/>
          </reference>
        </references>
      </pivotArea>
    </format>
    <format dxfId="2002">
      <pivotArea dataOnly="0" labelOnly="1" fieldPosition="0">
        <references count="4">
          <reference field="0" count="1" selected="0">
            <x v="171"/>
          </reference>
          <reference field="1" count="1" selected="0">
            <x v="203"/>
          </reference>
          <reference field="2" count="1" selected="0">
            <x v="10"/>
          </reference>
          <reference field="3" count="1">
            <x v="0"/>
          </reference>
        </references>
      </pivotArea>
    </format>
    <format dxfId="2001">
      <pivotArea dataOnly="0" labelOnly="1" fieldPosition="0">
        <references count="4">
          <reference field="0" count="1" selected="0">
            <x v="172"/>
          </reference>
          <reference field="1" count="1" selected="0">
            <x v="204"/>
          </reference>
          <reference field="2" count="1" selected="0">
            <x v="216"/>
          </reference>
          <reference field="3" count="1">
            <x v="0"/>
          </reference>
        </references>
      </pivotArea>
    </format>
    <format dxfId="2000">
      <pivotArea dataOnly="0" labelOnly="1" fieldPosition="0">
        <references count="4">
          <reference field="0" count="1" selected="0">
            <x v="173"/>
          </reference>
          <reference field="1" count="1" selected="0">
            <x v="205"/>
          </reference>
          <reference field="2" count="1" selected="0">
            <x v="94"/>
          </reference>
          <reference field="3" count="1">
            <x v="0"/>
          </reference>
        </references>
      </pivotArea>
    </format>
    <format dxfId="1999">
      <pivotArea dataOnly="0" labelOnly="1" fieldPosition="0">
        <references count="4">
          <reference field="0" count="1" selected="0">
            <x v="175"/>
          </reference>
          <reference field="1" count="1" selected="0">
            <x v="207"/>
          </reference>
          <reference field="2" count="1" selected="0">
            <x v="172"/>
          </reference>
          <reference field="3" count="1">
            <x v="0"/>
          </reference>
        </references>
      </pivotArea>
    </format>
    <format dxfId="1998">
      <pivotArea dataOnly="0" labelOnly="1" fieldPosition="0">
        <references count="4">
          <reference field="0" count="1" selected="0">
            <x v="176"/>
          </reference>
          <reference field="1" count="1" selected="0">
            <x v="208"/>
          </reference>
          <reference field="2" count="1" selected="0">
            <x v="215"/>
          </reference>
          <reference field="3" count="1">
            <x v="0"/>
          </reference>
        </references>
      </pivotArea>
    </format>
    <format dxfId="1997">
      <pivotArea dataOnly="0" labelOnly="1" fieldPosition="0">
        <references count="4">
          <reference field="0" count="1" selected="0">
            <x v="177"/>
          </reference>
          <reference field="1" count="1" selected="0">
            <x v="209"/>
          </reference>
          <reference field="2" count="1" selected="0">
            <x v="114"/>
          </reference>
          <reference field="3" count="1">
            <x v="0"/>
          </reference>
        </references>
      </pivotArea>
    </format>
    <format dxfId="1996">
      <pivotArea dataOnly="0" labelOnly="1" fieldPosition="0">
        <references count="4">
          <reference field="0" count="1" selected="0">
            <x v="178"/>
          </reference>
          <reference field="1" count="1" selected="0">
            <x v="210"/>
          </reference>
          <reference field="2" count="1" selected="0">
            <x v="11"/>
          </reference>
          <reference field="3" count="1">
            <x v="0"/>
          </reference>
        </references>
      </pivotArea>
    </format>
    <format dxfId="1995">
      <pivotArea dataOnly="0" labelOnly="1" fieldPosition="0">
        <references count="4">
          <reference field="0" count="1" selected="0">
            <x v="179"/>
          </reference>
          <reference field="1" count="1" selected="0">
            <x v="211"/>
          </reference>
          <reference field="2" count="1" selected="0">
            <x v="96"/>
          </reference>
          <reference field="3" count="1">
            <x v="0"/>
          </reference>
        </references>
      </pivotArea>
    </format>
    <format dxfId="1994">
      <pivotArea dataOnly="0" labelOnly="1" fieldPosition="0">
        <references count="4">
          <reference field="0" count="1" selected="0">
            <x v="180"/>
          </reference>
          <reference field="1" count="1" selected="0">
            <x v="212"/>
          </reference>
          <reference field="2" count="1" selected="0">
            <x v="97"/>
          </reference>
          <reference field="3" count="1">
            <x v="0"/>
          </reference>
        </references>
      </pivotArea>
    </format>
    <format dxfId="1993">
      <pivotArea dataOnly="0" labelOnly="1" fieldPosition="0">
        <references count="4">
          <reference field="0" count="1" selected="0">
            <x v="181"/>
          </reference>
          <reference field="1" count="1" selected="0">
            <x v="213"/>
          </reference>
          <reference field="2" count="1" selected="0">
            <x v="234"/>
          </reference>
          <reference field="3" count="1">
            <x v="0"/>
          </reference>
        </references>
      </pivotArea>
    </format>
    <format dxfId="1992">
      <pivotArea dataOnly="0" labelOnly="1" fieldPosition="0">
        <references count="4">
          <reference field="0" count="1" selected="0">
            <x v="182"/>
          </reference>
          <reference field="1" count="1" selected="0">
            <x v="214"/>
          </reference>
          <reference field="2" count="1" selected="0">
            <x v="235"/>
          </reference>
          <reference field="3" count="1">
            <x v="0"/>
          </reference>
        </references>
      </pivotArea>
    </format>
    <format dxfId="1991">
      <pivotArea dataOnly="0" labelOnly="1" fieldPosition="0">
        <references count="4">
          <reference field="0" count="1" selected="0">
            <x v="183"/>
          </reference>
          <reference field="1" count="1" selected="0">
            <x v="215"/>
          </reference>
          <reference field="2" count="1" selected="0">
            <x v="206"/>
          </reference>
          <reference field="3" count="1">
            <x v="0"/>
          </reference>
        </references>
      </pivotArea>
    </format>
    <format dxfId="1990">
      <pivotArea dataOnly="0" labelOnly="1" fieldPosition="0">
        <references count="4">
          <reference field="0" count="1" selected="0">
            <x v="184"/>
          </reference>
          <reference field="1" count="1" selected="0">
            <x v="216"/>
          </reference>
          <reference field="2" count="1" selected="0">
            <x v="111"/>
          </reference>
          <reference field="3" count="1">
            <x v="0"/>
          </reference>
        </references>
      </pivotArea>
    </format>
    <format dxfId="1989">
      <pivotArea dataOnly="0" labelOnly="1" fieldPosition="0">
        <references count="4">
          <reference field="0" count="1" selected="0">
            <x v="185"/>
          </reference>
          <reference field="1" count="1" selected="0">
            <x v="217"/>
          </reference>
          <reference field="2" count="1" selected="0">
            <x v="113"/>
          </reference>
          <reference field="3" count="1">
            <x v="0"/>
          </reference>
        </references>
      </pivotArea>
    </format>
    <format dxfId="1988">
      <pivotArea dataOnly="0" labelOnly="1" fieldPosition="0">
        <references count="4">
          <reference field="0" count="1" selected="0">
            <x v="186"/>
          </reference>
          <reference field="1" count="1" selected="0">
            <x v="218"/>
          </reference>
          <reference field="2" count="1" selected="0">
            <x v="93"/>
          </reference>
          <reference field="3" count="1">
            <x v="0"/>
          </reference>
        </references>
      </pivotArea>
    </format>
    <format dxfId="1987">
      <pivotArea dataOnly="0" labelOnly="1" fieldPosition="0">
        <references count="4">
          <reference field="0" count="1" selected="0">
            <x v="187"/>
          </reference>
          <reference field="1" count="1" selected="0">
            <x v="219"/>
          </reference>
          <reference field="2" count="1" selected="0">
            <x v="104"/>
          </reference>
          <reference field="3" count="1">
            <x v="0"/>
          </reference>
        </references>
      </pivotArea>
    </format>
    <format dxfId="1986">
      <pivotArea dataOnly="0" labelOnly="1" fieldPosition="0">
        <references count="4">
          <reference field="0" count="1" selected="0">
            <x v="188"/>
          </reference>
          <reference field="1" count="1" selected="0">
            <x v="220"/>
          </reference>
          <reference field="2" count="1" selected="0">
            <x v="196"/>
          </reference>
          <reference field="3" count="1">
            <x v="0"/>
          </reference>
        </references>
      </pivotArea>
    </format>
    <format dxfId="1985">
      <pivotArea dataOnly="0" labelOnly="1" fieldPosition="0">
        <references count="4">
          <reference field="0" count="1" selected="0">
            <x v="189"/>
          </reference>
          <reference field="1" count="1" selected="0">
            <x v="221"/>
          </reference>
          <reference field="2" count="1" selected="0">
            <x v="182"/>
          </reference>
          <reference field="3" count="1">
            <x v="0"/>
          </reference>
        </references>
      </pivotArea>
    </format>
    <format dxfId="1984">
      <pivotArea dataOnly="0" labelOnly="1" fieldPosition="0">
        <references count="4">
          <reference field="0" count="1" selected="0">
            <x v="192"/>
          </reference>
          <reference field="1" count="1" selected="0">
            <x v="224"/>
          </reference>
          <reference field="2" count="1" selected="0">
            <x v="80"/>
          </reference>
          <reference field="3" count="1">
            <x v="0"/>
          </reference>
        </references>
      </pivotArea>
    </format>
    <format dxfId="1983">
      <pivotArea dataOnly="0" labelOnly="1" fieldPosition="0">
        <references count="4">
          <reference field="0" count="1" selected="0">
            <x v="193"/>
          </reference>
          <reference field="1" count="1" selected="0">
            <x v="225"/>
          </reference>
          <reference field="2" count="1" selected="0">
            <x v="238"/>
          </reference>
          <reference field="3" count="1">
            <x v="0"/>
          </reference>
        </references>
      </pivotArea>
    </format>
    <format dxfId="1982">
      <pivotArea dataOnly="0" labelOnly="1" fieldPosition="0">
        <references count="4">
          <reference field="0" count="1" selected="0">
            <x v="197"/>
          </reference>
          <reference field="1" count="1" selected="0">
            <x v="236"/>
          </reference>
          <reference field="2" count="1" selected="0">
            <x v="102"/>
          </reference>
          <reference field="3" count="1">
            <x v="0"/>
          </reference>
        </references>
      </pivotArea>
    </format>
    <format dxfId="1981">
      <pivotArea dataOnly="0" labelOnly="1" fieldPosition="0">
        <references count="4">
          <reference field="0" count="1" selected="0">
            <x v="199"/>
          </reference>
          <reference field="1" count="1" selected="0">
            <x v="238"/>
          </reference>
          <reference field="2" count="1" selected="0">
            <x v="33"/>
          </reference>
          <reference field="3" count="1">
            <x v="0"/>
          </reference>
        </references>
      </pivotArea>
    </format>
    <format dxfId="1980">
      <pivotArea dataOnly="0" labelOnly="1" fieldPosition="0">
        <references count="4">
          <reference field="0" count="1" selected="0">
            <x v="200"/>
          </reference>
          <reference field="1" count="1" selected="0">
            <x v="239"/>
          </reference>
          <reference field="2" count="1" selected="0">
            <x v="34"/>
          </reference>
          <reference field="3" count="1">
            <x v="0"/>
          </reference>
        </references>
      </pivotArea>
    </format>
    <format dxfId="1979">
      <pivotArea dataOnly="0" labelOnly="1" fieldPosition="0">
        <references count="4">
          <reference field="0" count="1" selected="0">
            <x v="201"/>
          </reference>
          <reference field="1" count="1" selected="0">
            <x v="240"/>
          </reference>
          <reference field="2" count="1" selected="0">
            <x v="37"/>
          </reference>
          <reference field="3" count="1">
            <x v="0"/>
          </reference>
        </references>
      </pivotArea>
    </format>
    <format dxfId="1978">
      <pivotArea dataOnly="0" labelOnly="1" fieldPosition="0">
        <references count="4">
          <reference field="0" count="1" selected="0">
            <x v="204"/>
          </reference>
          <reference field="1" count="1" selected="0">
            <x v="149"/>
          </reference>
          <reference field="2" count="1" selected="0">
            <x v="117"/>
          </reference>
          <reference field="3" count="1">
            <x v="0"/>
          </reference>
        </references>
      </pivotArea>
    </format>
    <format dxfId="1977">
      <pivotArea dataOnly="0" labelOnly="1" fieldPosition="0">
        <references count="4">
          <reference field="0" count="1" selected="0">
            <x v="206"/>
          </reference>
          <reference field="1" count="1" selected="0">
            <x v="151"/>
          </reference>
          <reference field="2" count="1" selected="0">
            <x v="159"/>
          </reference>
          <reference field="3" count="1">
            <x v="0"/>
          </reference>
        </references>
      </pivotArea>
    </format>
    <format dxfId="1976">
      <pivotArea dataOnly="0" labelOnly="1" fieldPosition="0">
        <references count="4">
          <reference field="0" count="1" selected="0">
            <x v="207"/>
          </reference>
          <reference field="1" count="1" selected="0">
            <x v="152"/>
          </reference>
          <reference field="2" count="1" selected="0">
            <x v="81"/>
          </reference>
          <reference field="3" count="1">
            <x v="0"/>
          </reference>
        </references>
      </pivotArea>
    </format>
    <format dxfId="1975">
      <pivotArea dataOnly="0" labelOnly="1" fieldPosition="0">
        <references count="4">
          <reference field="0" count="1" selected="0">
            <x v="208"/>
          </reference>
          <reference field="1" count="1" selected="0">
            <x v="153"/>
          </reference>
          <reference field="2" count="1" selected="0">
            <x v="103"/>
          </reference>
          <reference field="3" count="1">
            <x v="0"/>
          </reference>
        </references>
      </pivotArea>
    </format>
    <format dxfId="1974">
      <pivotArea dataOnly="0" labelOnly="1" fieldPosition="0">
        <references count="4">
          <reference field="0" count="1" selected="0">
            <x v="209"/>
          </reference>
          <reference field="1" count="1" selected="0">
            <x v="154"/>
          </reference>
          <reference field="2" count="1" selected="0">
            <x v="98"/>
          </reference>
          <reference field="3" count="1">
            <x v="0"/>
          </reference>
        </references>
      </pivotArea>
    </format>
    <format dxfId="1973">
      <pivotArea dataOnly="0" labelOnly="1" fieldPosition="0">
        <references count="4">
          <reference field="0" count="1" selected="0">
            <x v="210"/>
          </reference>
          <reference field="1" count="1" selected="0">
            <x v="155"/>
          </reference>
          <reference field="2" count="1" selected="0">
            <x v="162"/>
          </reference>
          <reference field="3" count="1">
            <x v="0"/>
          </reference>
        </references>
      </pivotArea>
    </format>
    <format dxfId="1972">
      <pivotArea dataOnly="0" labelOnly="1" fieldPosition="0">
        <references count="4">
          <reference field="0" count="1" selected="0">
            <x v="211"/>
          </reference>
          <reference field="1" count="1" selected="0">
            <x v="156"/>
          </reference>
          <reference field="2" count="1" selected="0">
            <x v="164"/>
          </reference>
          <reference field="3" count="1">
            <x v="0"/>
          </reference>
        </references>
      </pivotArea>
    </format>
    <format dxfId="1971">
      <pivotArea dataOnly="0" labelOnly="1" fieldPosition="0">
        <references count="4">
          <reference field="0" count="1" selected="0">
            <x v="212"/>
          </reference>
          <reference field="1" count="1" selected="0">
            <x v="157"/>
          </reference>
          <reference field="2" count="1" selected="0">
            <x v="170"/>
          </reference>
          <reference field="3" count="1">
            <x v="0"/>
          </reference>
        </references>
      </pivotArea>
    </format>
    <format dxfId="1970">
      <pivotArea dataOnly="0" labelOnly="1" fieldPosition="0">
        <references count="4">
          <reference field="0" count="1" selected="0">
            <x v="214"/>
          </reference>
          <reference field="1" count="1" selected="0">
            <x v="159"/>
          </reference>
          <reference field="2" count="1" selected="0">
            <x v="139"/>
          </reference>
          <reference field="3" count="1">
            <x v="0"/>
          </reference>
        </references>
      </pivotArea>
    </format>
    <format dxfId="1969">
      <pivotArea dataOnly="0" labelOnly="1" fieldPosition="0">
        <references count="4">
          <reference field="0" count="1" selected="0">
            <x v="215"/>
          </reference>
          <reference field="1" count="1" selected="0">
            <x v="160"/>
          </reference>
          <reference field="2" count="1" selected="0">
            <x v="137"/>
          </reference>
          <reference field="3" count="1">
            <x v="0"/>
          </reference>
        </references>
      </pivotArea>
    </format>
    <format dxfId="1968">
      <pivotArea dataOnly="0" labelOnly="1" fieldPosition="0">
        <references count="4">
          <reference field="0" count="1" selected="0">
            <x v="216"/>
          </reference>
          <reference field="1" count="1" selected="0">
            <x v="161"/>
          </reference>
          <reference field="2" count="1" selected="0">
            <x v="136"/>
          </reference>
          <reference field="3" count="1">
            <x v="0"/>
          </reference>
        </references>
      </pivotArea>
    </format>
    <format dxfId="1967">
      <pivotArea dataOnly="0" labelOnly="1" fieldPosition="0">
        <references count="4">
          <reference field="0" count="1" selected="0">
            <x v="217"/>
          </reference>
          <reference field="1" count="1" selected="0">
            <x v="162"/>
          </reference>
          <reference field="2" count="1" selected="0">
            <x v="13"/>
          </reference>
          <reference field="3" count="1">
            <x v="0"/>
          </reference>
        </references>
      </pivotArea>
    </format>
    <format dxfId="1966">
      <pivotArea dataOnly="0" labelOnly="1" fieldPosition="0">
        <references count="4">
          <reference field="0" count="1" selected="0">
            <x v="218"/>
          </reference>
          <reference field="1" count="1" selected="0">
            <x v="163"/>
          </reference>
          <reference field="2" count="1" selected="0">
            <x v="179"/>
          </reference>
          <reference field="3" count="1">
            <x v="0"/>
          </reference>
        </references>
      </pivotArea>
    </format>
    <format dxfId="1965">
      <pivotArea dataOnly="0" labelOnly="1" fieldPosition="0">
        <references count="4">
          <reference field="0" count="1" selected="0">
            <x v="219"/>
          </reference>
          <reference field="1" count="1" selected="0">
            <x v="164"/>
          </reference>
          <reference field="2" count="1" selected="0">
            <x v="138"/>
          </reference>
          <reference field="3" count="1">
            <x v="0"/>
          </reference>
        </references>
      </pivotArea>
    </format>
    <format dxfId="1964">
      <pivotArea dataOnly="0" labelOnly="1" fieldPosition="0">
        <references count="4">
          <reference field="0" count="1" selected="0">
            <x v="220"/>
          </reference>
          <reference field="1" count="1" selected="0">
            <x v="165"/>
          </reference>
          <reference field="2" count="1" selected="0">
            <x v="142"/>
          </reference>
          <reference field="3" count="1">
            <x v="0"/>
          </reference>
        </references>
      </pivotArea>
    </format>
    <format dxfId="1963">
      <pivotArea dataOnly="0" labelOnly="1" fieldPosition="0">
        <references count="4">
          <reference field="0" count="1" selected="0">
            <x v="221"/>
          </reference>
          <reference field="1" count="1" selected="0">
            <x v="166"/>
          </reference>
          <reference field="2" count="1" selected="0">
            <x v="143"/>
          </reference>
          <reference field="3" count="1">
            <x v="0"/>
          </reference>
        </references>
      </pivotArea>
    </format>
    <format dxfId="1962">
      <pivotArea dataOnly="0" labelOnly="1" fieldPosition="0">
        <references count="4">
          <reference field="0" count="1" selected="0">
            <x v="223"/>
          </reference>
          <reference field="1" count="1" selected="0">
            <x v="168"/>
          </reference>
          <reference field="2" count="1" selected="0">
            <x v="71"/>
          </reference>
          <reference field="3" count="1">
            <x v="0"/>
          </reference>
        </references>
      </pivotArea>
    </format>
    <format dxfId="1961">
      <pivotArea dataOnly="0" labelOnly="1" fieldPosition="0">
        <references count="4">
          <reference field="0" count="1" selected="0">
            <x v="224"/>
          </reference>
          <reference field="1" count="1" selected="0">
            <x v="169"/>
          </reference>
          <reference field="2" count="1" selected="0">
            <x v="121"/>
          </reference>
          <reference field="3" count="1">
            <x v="0"/>
          </reference>
        </references>
      </pivotArea>
    </format>
    <format dxfId="1960">
      <pivotArea dataOnly="0" labelOnly="1" fieldPosition="0">
        <references count="4">
          <reference field="0" count="1" selected="0">
            <x v="225"/>
          </reference>
          <reference field="1" count="1" selected="0">
            <x v="170"/>
          </reference>
          <reference field="2" count="1" selected="0">
            <x v="120"/>
          </reference>
          <reference field="3" count="1">
            <x v="0"/>
          </reference>
        </references>
      </pivotArea>
    </format>
    <format dxfId="1959">
      <pivotArea dataOnly="0" labelOnly="1" fieldPosition="0">
        <references count="4">
          <reference field="0" count="1" selected="0">
            <x v="226"/>
          </reference>
          <reference field="1" count="1" selected="0">
            <x v="171"/>
          </reference>
          <reference field="2" count="1" selected="0">
            <x v="41"/>
          </reference>
          <reference field="3" count="1">
            <x v="0"/>
          </reference>
        </references>
      </pivotArea>
    </format>
    <format dxfId="1958">
      <pivotArea dataOnly="0" labelOnly="1" fieldPosition="0">
        <references count="4">
          <reference field="0" count="1" selected="0">
            <x v="227"/>
          </reference>
          <reference field="1" count="1" selected="0">
            <x v="172"/>
          </reference>
          <reference field="2" count="1" selected="0">
            <x v="42"/>
          </reference>
          <reference field="3" count="1">
            <x v="0"/>
          </reference>
        </references>
      </pivotArea>
    </format>
    <format dxfId="1957">
      <pivotArea dataOnly="0" labelOnly="1" fieldPosition="0">
        <references count="4">
          <reference field="0" count="1" selected="0">
            <x v="228"/>
          </reference>
          <reference field="1" count="1" selected="0">
            <x v="173"/>
          </reference>
          <reference field="2" count="1" selected="0">
            <x v="145"/>
          </reference>
          <reference field="3" count="1">
            <x v="0"/>
          </reference>
        </references>
      </pivotArea>
    </format>
    <format dxfId="1956">
      <pivotArea dataOnly="0" labelOnly="1" fieldPosition="0">
        <references count="4">
          <reference field="0" count="1" selected="0">
            <x v="229"/>
          </reference>
          <reference field="1" count="1" selected="0">
            <x v="174"/>
          </reference>
          <reference field="2" count="1" selected="0">
            <x v="91"/>
          </reference>
          <reference field="3" count="1">
            <x v="0"/>
          </reference>
        </references>
      </pivotArea>
    </format>
    <format dxfId="1955">
      <pivotArea dataOnly="0" labelOnly="1" fieldPosition="0">
        <references count="4">
          <reference field="0" count="1" selected="0">
            <x v="230"/>
          </reference>
          <reference field="1" count="1" selected="0">
            <x v="175"/>
          </reference>
          <reference field="2" count="1" selected="0">
            <x v="160"/>
          </reference>
          <reference field="3" count="1">
            <x v="0"/>
          </reference>
        </references>
      </pivotArea>
    </format>
    <format dxfId="1954">
      <pivotArea dataOnly="0" labelOnly="1" fieldPosition="0">
        <references count="4">
          <reference field="0" count="1" selected="0">
            <x v="231"/>
          </reference>
          <reference field="1" count="1" selected="0">
            <x v="176"/>
          </reference>
          <reference field="2" count="1" selected="0">
            <x v="42"/>
          </reference>
          <reference field="3" count="1">
            <x v="0"/>
          </reference>
        </references>
      </pivotArea>
    </format>
    <format dxfId="1953">
      <pivotArea dataOnly="0" labelOnly="1" fieldPosition="0">
        <references count="4">
          <reference field="0" count="1" selected="0">
            <x v="232"/>
          </reference>
          <reference field="1" count="1" selected="0">
            <x v="177"/>
          </reference>
          <reference field="2" count="1" selected="0">
            <x v="47"/>
          </reference>
          <reference field="3" count="1">
            <x v="0"/>
          </reference>
        </references>
      </pivotArea>
    </format>
    <format dxfId="1952">
      <pivotArea dataOnly="0" labelOnly="1" fieldPosition="0">
        <references count="4">
          <reference field="0" count="1" selected="0">
            <x v="233"/>
          </reference>
          <reference field="1" count="1" selected="0">
            <x v="178"/>
          </reference>
          <reference field="2" count="1" selected="0">
            <x v="32"/>
          </reference>
          <reference field="3" count="1">
            <x v="0"/>
          </reference>
        </references>
      </pivotArea>
    </format>
    <format dxfId="1951">
      <pivotArea dataOnly="0" labelOnly="1" fieldPosition="0">
        <references count="4">
          <reference field="0" count="1" selected="0">
            <x v="234"/>
          </reference>
          <reference field="1" count="1" selected="0">
            <x v="179"/>
          </reference>
          <reference field="2" count="1" selected="0">
            <x v="163"/>
          </reference>
          <reference field="3" count="1">
            <x v="0"/>
          </reference>
        </references>
      </pivotArea>
    </format>
    <format dxfId="1950">
      <pivotArea dataOnly="0" labelOnly="1" fieldPosition="0">
        <references count="4">
          <reference field="0" count="1" selected="0">
            <x v="235"/>
          </reference>
          <reference field="1" count="1" selected="0">
            <x v="191"/>
          </reference>
          <reference field="2" count="1" selected="0">
            <x v="155"/>
          </reference>
          <reference field="3" count="1">
            <x v="0"/>
          </reference>
        </references>
      </pivotArea>
    </format>
    <format dxfId="1949">
      <pivotArea dataOnly="0" labelOnly="1" fieldPosition="0">
        <references count="4">
          <reference field="0" count="1" selected="0">
            <x v="236"/>
          </reference>
          <reference field="1" count="1" selected="0">
            <x v="192"/>
          </reference>
          <reference field="2" count="1" selected="0">
            <x v="27"/>
          </reference>
          <reference field="3" count="1">
            <x v="0"/>
          </reference>
        </references>
      </pivotArea>
    </format>
    <format dxfId="1948">
      <pivotArea dataOnly="0" labelOnly="1" fieldPosition="0">
        <references count="4">
          <reference field="0" count="1" selected="0">
            <x v="237"/>
          </reference>
          <reference field="1" count="1" selected="0">
            <x v="193"/>
          </reference>
          <reference field="2" count="1" selected="0">
            <x v="89"/>
          </reference>
          <reference field="3" count="1">
            <x v="0"/>
          </reference>
        </references>
      </pivotArea>
    </format>
    <format dxfId="1947">
      <pivotArea dataOnly="0" labelOnly="1" fieldPosition="0">
        <references count="4">
          <reference field="0" count="1" selected="0">
            <x v="238"/>
          </reference>
          <reference field="1" count="1" selected="0">
            <x v="194"/>
          </reference>
          <reference field="2" count="1" selected="0">
            <x v="25"/>
          </reference>
          <reference field="3" count="1">
            <x v="0"/>
          </reference>
        </references>
      </pivotArea>
    </format>
    <format dxfId="1946">
      <pivotArea dataOnly="0" labelOnly="1" fieldPosition="0">
        <references count="4">
          <reference field="0" count="1" selected="0">
            <x v="239"/>
          </reference>
          <reference field="1" count="1" selected="0">
            <x v="195"/>
          </reference>
          <reference field="2" count="1" selected="0">
            <x v="28"/>
          </reference>
          <reference field="3" count="1">
            <x v="0"/>
          </reference>
        </references>
      </pivotArea>
    </format>
    <format dxfId="1945">
      <pivotArea dataOnly="0" labelOnly="1" fieldPosition="0">
        <references count="4">
          <reference field="0" count="1" selected="0">
            <x v="240"/>
          </reference>
          <reference field="1" count="1" selected="0">
            <x v="196"/>
          </reference>
          <reference field="2" count="1" selected="0">
            <x v="40"/>
          </reference>
          <reference field="3" count="1">
            <x v="0"/>
          </reference>
        </references>
      </pivotArea>
    </format>
    <format dxfId="1944">
      <pivotArea dataOnly="0" labelOnly="1" fieldPosition="0">
        <references count="4">
          <reference field="0" count="1" selected="0">
            <x v="241"/>
          </reference>
          <reference field="1" count="1" selected="0">
            <x v="197"/>
          </reference>
          <reference field="2" count="1" selected="0">
            <x v="195"/>
          </reference>
          <reference field="3" count="1">
            <x v="0"/>
          </reference>
        </references>
      </pivotArea>
    </format>
    <format dxfId="1943">
      <pivotArea dataOnly="0" labelOnly="1" fieldPosition="0">
        <references count="4">
          <reference field="0" count="1" selected="0">
            <x v="242"/>
          </reference>
          <reference field="1" count="1" selected="0">
            <x v="198"/>
          </reference>
          <reference field="2" count="1" selected="0">
            <x v="132"/>
          </reference>
          <reference field="3" count="1">
            <x v="0"/>
          </reference>
        </references>
      </pivotArea>
    </format>
    <format dxfId="1942">
      <pivotArea dataOnly="0" labelOnly="1" fieldPosition="0">
        <references count="5">
          <reference field="0" count="1" selected="0">
            <x v="0"/>
          </reference>
          <reference field="1" count="1" selected="0">
            <x v="228"/>
          </reference>
          <reference field="2" count="1" selected="0">
            <x v="153"/>
          </reference>
          <reference field="3" count="1" selected="0">
            <x v="0"/>
          </reference>
          <reference field="12" count="1">
            <x v="7"/>
          </reference>
        </references>
      </pivotArea>
    </format>
    <format dxfId="1941">
      <pivotArea dataOnly="0" labelOnly="1" fieldPosition="0">
        <references count="5">
          <reference field="0" count="1" selected="0">
            <x v="2"/>
          </reference>
          <reference field="1" count="1" selected="0">
            <x v="230"/>
          </reference>
          <reference field="2" count="1" selected="0">
            <x v="225"/>
          </reference>
          <reference field="3" count="1" selected="0">
            <x v="0"/>
          </reference>
          <reference field="12" count="1">
            <x v="7"/>
          </reference>
        </references>
      </pivotArea>
    </format>
    <format dxfId="1940">
      <pivotArea dataOnly="0" labelOnly="1" fieldPosition="0">
        <references count="5">
          <reference field="0" count="1" selected="0">
            <x v="3"/>
          </reference>
          <reference field="1" count="1" selected="0">
            <x v="231"/>
          </reference>
          <reference field="2" count="1" selected="0">
            <x v="88"/>
          </reference>
          <reference field="3" count="1" selected="0">
            <x v="0"/>
          </reference>
          <reference field="12" count="1">
            <x v="3"/>
          </reference>
        </references>
      </pivotArea>
    </format>
    <format dxfId="1939">
      <pivotArea dataOnly="0" labelOnly="1" fieldPosition="0">
        <references count="5">
          <reference field="0" count="1" selected="0">
            <x v="4"/>
          </reference>
          <reference field="1" count="1" selected="0">
            <x v="232"/>
          </reference>
          <reference field="2" count="1" selected="0">
            <x v="90"/>
          </reference>
          <reference field="3" count="1" selected="0">
            <x v="0"/>
          </reference>
          <reference field="12" count="1">
            <x v="3"/>
          </reference>
        </references>
      </pivotArea>
    </format>
    <format dxfId="1938">
      <pivotArea dataOnly="0" labelOnly="1" fieldPosition="0">
        <references count="5">
          <reference field="0" count="1" selected="0">
            <x v="5"/>
          </reference>
          <reference field="1" count="1" selected="0">
            <x v="233"/>
          </reference>
          <reference field="2" count="1" selected="0">
            <x v="224"/>
          </reference>
          <reference field="3" count="1" selected="0">
            <x v="0"/>
          </reference>
          <reference field="12" count="1">
            <x v="7"/>
          </reference>
        </references>
      </pivotArea>
    </format>
    <format dxfId="1937">
      <pivotArea dataOnly="0" labelOnly="1" fieldPosition="0">
        <references count="5">
          <reference field="0" count="1" selected="0">
            <x v="7"/>
          </reference>
          <reference field="1" count="1" selected="0">
            <x v="118"/>
          </reference>
          <reference field="2" count="1" selected="0">
            <x v="171"/>
          </reference>
          <reference field="3" count="1" selected="0">
            <x v="0"/>
          </reference>
          <reference field="12" count="1">
            <x v="0"/>
          </reference>
        </references>
      </pivotArea>
    </format>
    <format dxfId="1936">
      <pivotArea dataOnly="0" labelOnly="1" fieldPosition="0">
        <references count="5">
          <reference field="0" count="1" selected="0">
            <x v="9"/>
          </reference>
          <reference field="1" count="1" selected="0">
            <x v="120"/>
          </reference>
          <reference field="2" count="1" selected="0">
            <x v="168"/>
          </reference>
          <reference field="3" count="1" selected="0">
            <x v="0"/>
          </reference>
          <reference field="12" count="1">
            <x v="0"/>
          </reference>
        </references>
      </pivotArea>
    </format>
    <format dxfId="1935">
      <pivotArea dataOnly="0" labelOnly="1" fieldPosition="0">
        <references count="5">
          <reference field="0" count="1" selected="0">
            <x v="10"/>
          </reference>
          <reference field="1" count="1" selected="0">
            <x v="121"/>
          </reference>
          <reference field="2" count="1" selected="0">
            <x v="82"/>
          </reference>
          <reference field="3" count="1" selected="0">
            <x v="0"/>
          </reference>
          <reference field="12" count="1">
            <x v="0"/>
          </reference>
        </references>
      </pivotArea>
    </format>
    <format dxfId="1934">
      <pivotArea dataOnly="0" labelOnly="1" fieldPosition="0">
        <references count="5">
          <reference field="0" count="1" selected="0">
            <x v="11"/>
          </reference>
          <reference field="1" count="1" selected="0">
            <x v="122"/>
          </reference>
          <reference field="2" count="1" selected="0">
            <x v="26"/>
          </reference>
          <reference field="3" count="1" selected="0">
            <x v="0"/>
          </reference>
          <reference field="12" count="1">
            <x v="0"/>
          </reference>
        </references>
      </pivotArea>
    </format>
    <format dxfId="1933">
      <pivotArea dataOnly="0" labelOnly="1" fieldPosition="0">
        <references count="5">
          <reference field="0" count="1" selected="0">
            <x v="12"/>
          </reference>
          <reference field="1" count="1" selected="0">
            <x v="123"/>
          </reference>
          <reference field="2" count="1" selected="0">
            <x v="150"/>
          </reference>
          <reference field="3" count="1" selected="0">
            <x v="0"/>
          </reference>
          <reference field="12" count="1">
            <x v="0"/>
          </reference>
        </references>
      </pivotArea>
    </format>
    <format dxfId="1932">
      <pivotArea dataOnly="0" labelOnly="1" fieldPosition="0">
        <references count="5">
          <reference field="0" count="1" selected="0">
            <x v="16"/>
          </reference>
          <reference field="1" count="1" selected="0">
            <x v="64"/>
          </reference>
          <reference field="2" count="1" selected="0">
            <x v="157"/>
          </reference>
          <reference field="3" count="1" selected="0">
            <x v="0"/>
          </reference>
          <reference field="12" count="1">
            <x v="7"/>
          </reference>
        </references>
      </pivotArea>
    </format>
    <format dxfId="1931">
      <pivotArea dataOnly="0" labelOnly="1" fieldPosition="0">
        <references count="5">
          <reference field="0" count="1" selected="0">
            <x v="18"/>
          </reference>
          <reference field="1" count="1" selected="0">
            <x v="66"/>
          </reference>
          <reference field="2" count="1" selected="0">
            <x v="189"/>
          </reference>
          <reference field="3" count="1" selected="0">
            <x v="0"/>
          </reference>
          <reference field="12" count="1">
            <x v="7"/>
          </reference>
        </references>
      </pivotArea>
    </format>
    <format dxfId="1930">
      <pivotArea dataOnly="0" labelOnly="1" fieldPosition="0">
        <references count="5">
          <reference field="0" count="1" selected="0">
            <x v="22"/>
          </reference>
          <reference field="1" count="1" selected="0">
            <x v="19"/>
          </reference>
          <reference field="2" count="1" selected="0">
            <x v="39"/>
          </reference>
          <reference field="3" count="1" selected="0">
            <x v="0"/>
          </reference>
          <reference field="12" count="1">
            <x v="9"/>
          </reference>
        </references>
      </pivotArea>
    </format>
    <format dxfId="1929">
      <pivotArea dataOnly="0" labelOnly="1" fieldPosition="0">
        <references count="5">
          <reference field="0" count="1" selected="0">
            <x v="25"/>
          </reference>
          <reference field="1" count="1" selected="0">
            <x v="22"/>
          </reference>
          <reference field="2" count="1" selected="0">
            <x v="84"/>
          </reference>
          <reference field="3" count="1" selected="0">
            <x v="0"/>
          </reference>
          <reference field="12" count="1">
            <x v="9"/>
          </reference>
        </references>
      </pivotArea>
    </format>
    <format dxfId="1928">
      <pivotArea dataOnly="0" labelOnly="1" fieldPosition="0">
        <references count="5">
          <reference field="0" count="1" selected="0">
            <x v="26"/>
          </reference>
          <reference field="1" count="1" selected="0">
            <x v="23"/>
          </reference>
          <reference field="2" count="1" selected="0">
            <x v="217"/>
          </reference>
          <reference field="3" count="1" selected="0">
            <x v="0"/>
          </reference>
          <reference field="12" count="1">
            <x v="5"/>
          </reference>
        </references>
      </pivotArea>
    </format>
    <format dxfId="1927">
      <pivotArea dataOnly="0" labelOnly="1" fieldPosition="0">
        <references count="5">
          <reference field="0" count="1" selected="0">
            <x v="28"/>
          </reference>
          <reference field="1" count="1" selected="0">
            <x v="25"/>
          </reference>
          <reference field="2" count="1" selected="0">
            <x v="52"/>
          </reference>
          <reference field="3" count="1" selected="0">
            <x v="0"/>
          </reference>
          <reference field="12" count="1">
            <x v="0"/>
          </reference>
        </references>
      </pivotArea>
    </format>
    <format dxfId="1926">
      <pivotArea dataOnly="0" labelOnly="1" fieldPosition="0">
        <references count="5">
          <reference field="0" count="1" selected="0">
            <x v="29"/>
          </reference>
          <reference field="1" count="1" selected="0">
            <x v="26"/>
          </reference>
          <reference field="2" count="1" selected="0">
            <x v="62"/>
          </reference>
          <reference field="3" count="1" selected="0">
            <x v="0"/>
          </reference>
          <reference field="12" count="1">
            <x v="15"/>
          </reference>
        </references>
      </pivotArea>
    </format>
    <format dxfId="1925">
      <pivotArea dataOnly="0" labelOnly="1" fieldPosition="0">
        <references count="5">
          <reference field="0" count="1" selected="0">
            <x v="30"/>
          </reference>
          <reference field="1" count="1" selected="0">
            <x v="27"/>
          </reference>
          <reference field="2" count="1" selected="0">
            <x v="7"/>
          </reference>
          <reference field="3" count="1" selected="0">
            <x v="0"/>
          </reference>
          <reference field="12" count="1">
            <x v="15"/>
          </reference>
        </references>
      </pivotArea>
    </format>
    <format dxfId="1924">
      <pivotArea dataOnly="0" labelOnly="1" fieldPosition="0">
        <references count="5">
          <reference field="0" count="1" selected="0">
            <x v="31"/>
          </reference>
          <reference field="1" count="1" selected="0">
            <x v="28"/>
          </reference>
          <reference field="2" count="1" selected="0">
            <x v="53"/>
          </reference>
          <reference field="3" count="1" selected="0">
            <x v="0"/>
          </reference>
          <reference field="12" count="1">
            <x v="7"/>
          </reference>
        </references>
      </pivotArea>
    </format>
    <format dxfId="1923">
      <pivotArea dataOnly="0" labelOnly="1" fieldPosition="0">
        <references count="5">
          <reference field="0" count="1" selected="0">
            <x v="35"/>
          </reference>
          <reference field="1" count="1" selected="0">
            <x v="32"/>
          </reference>
          <reference field="2" count="1" selected="0">
            <x v="51"/>
          </reference>
          <reference field="3" count="1" selected="0">
            <x v="0"/>
          </reference>
          <reference field="12" count="1">
            <x v="9"/>
          </reference>
        </references>
      </pivotArea>
    </format>
    <format dxfId="1922">
      <pivotArea dataOnly="0" labelOnly="1" fieldPosition="0">
        <references count="5">
          <reference field="0" count="1" selected="0">
            <x v="36"/>
          </reference>
          <reference field="1" count="1" selected="0">
            <x v="33"/>
          </reference>
          <reference field="2" count="1" selected="0">
            <x v="130"/>
          </reference>
          <reference field="3" count="1" selected="0">
            <x v="0"/>
          </reference>
          <reference field="12" count="1">
            <x v="22"/>
          </reference>
        </references>
      </pivotArea>
    </format>
    <format dxfId="1921">
      <pivotArea dataOnly="0" labelOnly="1" fieldPosition="0">
        <references count="5">
          <reference field="0" count="1" selected="0">
            <x v="37"/>
          </reference>
          <reference field="1" count="1" selected="0">
            <x v="34"/>
          </reference>
          <reference field="2" count="1" selected="0">
            <x v="70"/>
          </reference>
          <reference field="3" count="1" selected="0">
            <x v="0"/>
          </reference>
          <reference field="12" count="1">
            <x v="10"/>
          </reference>
        </references>
      </pivotArea>
    </format>
    <format dxfId="1920">
      <pivotArea dataOnly="0" labelOnly="1" fieldPosition="0">
        <references count="5">
          <reference field="0" count="1" selected="0">
            <x v="38"/>
          </reference>
          <reference field="1" count="1" selected="0">
            <x v="0"/>
          </reference>
          <reference field="2" count="1" selected="0">
            <x v="45"/>
          </reference>
          <reference field="3" count="1" selected="0">
            <x v="0"/>
          </reference>
          <reference field="12" count="1">
            <x v="10"/>
          </reference>
        </references>
      </pivotArea>
    </format>
    <format dxfId="1919">
      <pivotArea dataOnly="0" labelOnly="1" fieldPosition="0">
        <references count="5">
          <reference field="0" count="1" selected="0">
            <x v="39"/>
          </reference>
          <reference field="1" count="1" selected="0">
            <x v="1"/>
          </reference>
          <reference field="2" count="1" selected="0">
            <x v="46"/>
          </reference>
          <reference field="3" count="1" selected="0">
            <x v="0"/>
          </reference>
          <reference field="12" count="1">
            <x v="10"/>
          </reference>
        </references>
      </pivotArea>
    </format>
    <format dxfId="1918">
      <pivotArea dataOnly="0" labelOnly="1" fieldPosition="0">
        <references count="5">
          <reference field="0" count="1" selected="0">
            <x v="42"/>
          </reference>
          <reference field="1" count="1" selected="0">
            <x v="4"/>
          </reference>
          <reference field="2" count="1" selected="0">
            <x v="64"/>
          </reference>
          <reference field="3" count="1" selected="0">
            <x v="0"/>
          </reference>
          <reference field="12" count="1">
            <x v="10"/>
          </reference>
        </references>
      </pivotArea>
    </format>
    <format dxfId="1917">
      <pivotArea dataOnly="0" labelOnly="1" fieldPosition="0">
        <references count="5">
          <reference field="0" count="1" selected="0">
            <x v="43"/>
          </reference>
          <reference field="1" count="1" selected="0">
            <x v="5"/>
          </reference>
          <reference field="2" count="1" selected="0">
            <x v="19"/>
          </reference>
          <reference field="3" count="1" selected="0">
            <x v="0"/>
          </reference>
          <reference field="12" count="1">
            <x v="10"/>
          </reference>
        </references>
      </pivotArea>
    </format>
    <format dxfId="1916">
      <pivotArea dataOnly="0" labelOnly="1" fieldPosition="0">
        <references count="5">
          <reference field="0" count="1" selected="0">
            <x v="44"/>
          </reference>
          <reference field="1" count="1" selected="0">
            <x v="6"/>
          </reference>
          <reference field="2" count="1" selected="0">
            <x v="23"/>
          </reference>
          <reference field="3" count="1" selected="0">
            <x v="0"/>
          </reference>
          <reference field="12" count="1">
            <x v="10"/>
          </reference>
        </references>
      </pivotArea>
    </format>
    <format dxfId="1915">
      <pivotArea dataOnly="0" labelOnly="1" fieldPosition="0">
        <references count="5">
          <reference field="0" count="1" selected="0">
            <x v="45"/>
          </reference>
          <reference field="1" count="1" selected="0">
            <x v="7"/>
          </reference>
          <reference field="2" count="1" selected="0">
            <x v="22"/>
          </reference>
          <reference field="3" count="1" selected="0">
            <x v="0"/>
          </reference>
          <reference field="12" count="1">
            <x v="10"/>
          </reference>
        </references>
      </pivotArea>
    </format>
    <format dxfId="1914">
      <pivotArea dataOnly="0" labelOnly="1" fieldPosition="0">
        <references count="5">
          <reference field="0" count="1" selected="0">
            <x v="46"/>
          </reference>
          <reference field="1" count="1" selected="0">
            <x v="8"/>
          </reference>
          <reference field="2" count="1" selected="0">
            <x v="135"/>
          </reference>
          <reference field="3" count="1" selected="0">
            <x v="0"/>
          </reference>
          <reference field="12" count="1">
            <x v="10"/>
          </reference>
        </references>
      </pivotArea>
    </format>
    <format dxfId="1913">
      <pivotArea dataOnly="0" labelOnly="1" fieldPosition="0">
        <references count="5">
          <reference field="0" count="1" selected="0">
            <x v="47"/>
          </reference>
          <reference field="1" count="1" selected="0">
            <x v="9"/>
          </reference>
          <reference field="2" count="1" selected="0">
            <x v="141"/>
          </reference>
          <reference field="3" count="1" selected="0">
            <x v="0"/>
          </reference>
          <reference field="12" count="1">
            <x v="10"/>
          </reference>
        </references>
      </pivotArea>
    </format>
    <format dxfId="1912">
      <pivotArea dataOnly="0" labelOnly="1" fieldPosition="0">
        <references count="5">
          <reference field="0" count="1" selected="0">
            <x v="49"/>
          </reference>
          <reference field="1" count="1" selected="0">
            <x v="11"/>
          </reference>
          <reference field="2" count="1" selected="0">
            <x v="127"/>
          </reference>
          <reference field="3" count="1" selected="0">
            <x v="0"/>
          </reference>
          <reference field="12" count="1">
            <x v="10"/>
          </reference>
        </references>
      </pivotArea>
    </format>
    <format dxfId="1911">
      <pivotArea dataOnly="0" labelOnly="1" fieldPosition="0">
        <references count="5">
          <reference field="0" count="1" selected="0">
            <x v="55"/>
          </reference>
          <reference field="1" count="1" selected="0">
            <x v="35"/>
          </reference>
          <reference field="2" count="1" selected="0">
            <x v="65"/>
          </reference>
          <reference field="3" count="1" selected="0">
            <x v="0"/>
          </reference>
          <reference field="12" count="1">
            <x v="3"/>
          </reference>
        </references>
      </pivotArea>
    </format>
    <format dxfId="1910">
      <pivotArea dataOnly="0" labelOnly="1" fieldPosition="0">
        <references count="5">
          <reference field="0" count="1" selected="0">
            <x v="56"/>
          </reference>
          <reference field="1" count="1" selected="0">
            <x v="36"/>
          </reference>
          <reference field="2" count="1" selected="0">
            <x v="183"/>
          </reference>
          <reference field="3" count="1" selected="0">
            <x v="0"/>
          </reference>
          <reference field="12" count="1">
            <x v="3"/>
          </reference>
        </references>
      </pivotArea>
    </format>
    <format dxfId="1909">
      <pivotArea dataOnly="0" labelOnly="1" fieldPosition="0">
        <references count="5">
          <reference field="0" count="1" selected="0">
            <x v="62"/>
          </reference>
          <reference field="1" count="1" selected="0">
            <x v="42"/>
          </reference>
          <reference field="2" count="1" selected="0">
            <x v="15"/>
          </reference>
          <reference field="3" count="1" selected="0">
            <x v="0"/>
          </reference>
          <reference field="12" count="1">
            <x v="3"/>
          </reference>
        </references>
      </pivotArea>
    </format>
    <format dxfId="1908">
      <pivotArea dataOnly="0" labelOnly="1" fieldPosition="0">
        <references count="5">
          <reference field="0" count="1" selected="0">
            <x v="63"/>
          </reference>
          <reference field="1" count="1" selected="0">
            <x v="43"/>
          </reference>
          <reference field="2" count="1" selected="0">
            <x v="152"/>
          </reference>
          <reference field="3" count="1" selected="0">
            <x v="0"/>
          </reference>
          <reference field="12" count="1">
            <x v="3"/>
          </reference>
        </references>
      </pivotArea>
    </format>
    <format dxfId="1907">
      <pivotArea dataOnly="0" labelOnly="1" fieldPosition="0">
        <references count="5">
          <reference field="0" count="1" selected="0">
            <x v="64"/>
          </reference>
          <reference field="1" count="1" selected="0">
            <x v="44"/>
          </reference>
          <reference field="2" count="1" selected="0">
            <x v="146"/>
          </reference>
          <reference field="3" count="1" selected="0">
            <x v="0"/>
          </reference>
          <reference field="12" count="1">
            <x v="3"/>
          </reference>
        </references>
      </pivotArea>
    </format>
    <format dxfId="1906">
      <pivotArea dataOnly="0" labelOnly="1" fieldPosition="0">
        <references count="5">
          <reference field="0" count="1" selected="0">
            <x v="65"/>
          </reference>
          <reference field="1" count="1" selected="0">
            <x v="45"/>
          </reference>
          <reference field="2" count="1" selected="0">
            <x v="204"/>
          </reference>
          <reference field="3" count="1" selected="0">
            <x v="0"/>
          </reference>
          <reference field="12" count="1">
            <x v="3"/>
          </reference>
        </references>
      </pivotArea>
    </format>
    <format dxfId="1905">
      <pivotArea dataOnly="0" labelOnly="1" fieldPosition="0">
        <references count="5">
          <reference field="0" count="1" selected="0">
            <x v="66"/>
          </reference>
          <reference field="1" count="1" selected="0">
            <x v="46"/>
          </reference>
          <reference field="2" count="1" selected="0">
            <x v="92"/>
          </reference>
          <reference field="3" count="1" selected="0">
            <x v="0"/>
          </reference>
          <reference field="12" count="1">
            <x v="3"/>
          </reference>
        </references>
      </pivotArea>
    </format>
    <format dxfId="1904">
      <pivotArea dataOnly="0" labelOnly="1" fieldPosition="0">
        <references count="5">
          <reference field="0" count="1" selected="0">
            <x v="67"/>
          </reference>
          <reference field="1" count="1" selected="0">
            <x v="47"/>
          </reference>
          <reference field="2" count="1" selected="0">
            <x v="181"/>
          </reference>
          <reference field="3" count="1" selected="0">
            <x v="0"/>
          </reference>
          <reference field="12" count="1">
            <x v="3"/>
          </reference>
        </references>
      </pivotArea>
    </format>
    <format dxfId="1903">
      <pivotArea dataOnly="0" labelOnly="1" fieldPosition="0">
        <references count="5">
          <reference field="0" count="1" selected="0">
            <x v="68"/>
          </reference>
          <reference field="1" count="1" selected="0">
            <x v="48"/>
          </reference>
          <reference field="2" count="1" selected="0">
            <x v="231"/>
          </reference>
          <reference field="3" count="1" selected="0">
            <x v="0"/>
          </reference>
          <reference field="12" count="1">
            <x v="3"/>
          </reference>
        </references>
      </pivotArea>
    </format>
    <format dxfId="1902">
      <pivotArea dataOnly="0" labelOnly="1" fieldPosition="0">
        <references count="5">
          <reference field="0" count="1" selected="0">
            <x v="79"/>
          </reference>
          <reference field="1" count="1" selected="0">
            <x v="59"/>
          </reference>
          <reference field="2" count="1" selected="0">
            <x v="21"/>
          </reference>
          <reference field="3" count="1" selected="0">
            <x v="0"/>
          </reference>
          <reference field="12" count="1">
            <x v="3"/>
          </reference>
        </references>
      </pivotArea>
    </format>
    <format dxfId="1901">
      <pivotArea dataOnly="0" labelOnly="1" fieldPosition="0">
        <references count="5">
          <reference field="0" count="1" selected="0">
            <x v="81"/>
          </reference>
          <reference field="1" count="1" selected="0">
            <x v="68"/>
          </reference>
          <reference field="2" count="1" selected="0">
            <x v="112"/>
          </reference>
          <reference field="3" count="1" selected="0">
            <x v="0"/>
          </reference>
          <reference field="12" count="1">
            <x v="0"/>
          </reference>
        </references>
      </pivotArea>
    </format>
    <format dxfId="1900">
      <pivotArea dataOnly="0" labelOnly="1" fieldPosition="0">
        <references count="5">
          <reference field="0" count="1" selected="0">
            <x v="82"/>
          </reference>
          <reference field="1" count="1" selected="0">
            <x v="69"/>
          </reference>
          <reference field="2" count="1" selected="0">
            <x v="226"/>
          </reference>
          <reference field="3" count="1" selected="0">
            <x v="0"/>
          </reference>
          <reference field="12" count="1">
            <x v="5"/>
          </reference>
        </references>
      </pivotArea>
    </format>
    <format dxfId="1899">
      <pivotArea dataOnly="0" labelOnly="1" fieldPosition="0">
        <references count="5">
          <reference field="0" count="1" selected="0">
            <x v="83"/>
          </reference>
          <reference field="1" count="1" selected="0">
            <x v="70"/>
          </reference>
          <reference field="2" count="1" selected="0">
            <x v="193"/>
          </reference>
          <reference field="3" count="1" selected="0">
            <x v="0"/>
          </reference>
          <reference field="12" count="1">
            <x v="5"/>
          </reference>
        </references>
      </pivotArea>
    </format>
    <format dxfId="1898">
      <pivotArea dataOnly="0" labelOnly="1" fieldPosition="0">
        <references count="5">
          <reference field="0" count="1" selected="0">
            <x v="84"/>
          </reference>
          <reference field="1" count="1" selected="0">
            <x v="71"/>
          </reference>
          <reference field="2" count="1" selected="0">
            <x v="192"/>
          </reference>
          <reference field="3" count="1" selected="0">
            <x v="0"/>
          </reference>
          <reference field="12" count="1">
            <x v="7"/>
          </reference>
        </references>
      </pivotArea>
    </format>
    <format dxfId="1897">
      <pivotArea dataOnly="0" labelOnly="1" fieldPosition="0">
        <references count="5">
          <reference field="0" count="1" selected="0">
            <x v="85"/>
          </reference>
          <reference field="1" count="1" selected="0">
            <x v="72"/>
          </reference>
          <reference field="2" count="1" selected="0">
            <x v="87"/>
          </reference>
          <reference field="3" count="1" selected="0">
            <x v="0"/>
          </reference>
          <reference field="12" count="1">
            <x v="7"/>
          </reference>
        </references>
      </pivotArea>
    </format>
    <format dxfId="1896">
      <pivotArea dataOnly="0" labelOnly="1" fieldPosition="0">
        <references count="5">
          <reference field="0" count="1" selected="0">
            <x v="86"/>
          </reference>
          <reference field="1" count="1" selected="0">
            <x v="73"/>
          </reference>
          <reference field="2" count="1" selected="0">
            <x v="154"/>
          </reference>
          <reference field="3" count="1" selected="0">
            <x v="0"/>
          </reference>
          <reference field="12" count="1">
            <x v="7"/>
          </reference>
        </references>
      </pivotArea>
    </format>
    <format dxfId="1895">
      <pivotArea dataOnly="0" labelOnly="1" fieldPosition="0">
        <references count="5">
          <reference field="0" count="1" selected="0">
            <x v="87"/>
          </reference>
          <reference field="1" count="1" selected="0">
            <x v="74"/>
          </reference>
          <reference field="2" count="1" selected="0">
            <x v="208"/>
          </reference>
          <reference field="3" count="1" selected="0">
            <x v="0"/>
          </reference>
          <reference field="12" count="1">
            <x v="7"/>
          </reference>
        </references>
      </pivotArea>
    </format>
    <format dxfId="1894">
      <pivotArea dataOnly="0" labelOnly="1" fieldPosition="0">
        <references count="5">
          <reference field="0" count="1" selected="0">
            <x v="88"/>
          </reference>
          <reference field="1" count="1" selected="0">
            <x v="75"/>
          </reference>
          <reference field="2" count="1" selected="0">
            <x v="38"/>
          </reference>
          <reference field="3" count="1" selected="0">
            <x v="0"/>
          </reference>
          <reference field="12" count="1">
            <x v="2"/>
          </reference>
        </references>
      </pivotArea>
    </format>
    <format dxfId="1893">
      <pivotArea dataOnly="0" labelOnly="1" fieldPosition="0">
        <references count="5">
          <reference field="0" count="1" selected="0">
            <x v="89"/>
          </reference>
          <reference field="1" count="1" selected="0">
            <x v="76"/>
          </reference>
          <reference field="2" count="1" selected="0">
            <x v="232"/>
          </reference>
          <reference field="3" count="1" selected="0">
            <x v="0"/>
          </reference>
          <reference field="12" count="1">
            <x v="7"/>
          </reference>
        </references>
      </pivotArea>
    </format>
    <format dxfId="1892">
      <pivotArea dataOnly="0" labelOnly="1" fieldPosition="0">
        <references count="5">
          <reference field="0" count="1" selected="0">
            <x v="90"/>
          </reference>
          <reference field="1" count="1" selected="0">
            <x v="77"/>
          </reference>
          <reference field="2" count="1" selected="0">
            <x v="43"/>
          </reference>
          <reference field="3" count="1" selected="0">
            <x v="0"/>
          </reference>
          <reference field="12" count="1">
            <x v="7"/>
          </reference>
        </references>
      </pivotArea>
    </format>
    <format dxfId="1891">
      <pivotArea dataOnly="0" labelOnly="1" fieldPosition="0">
        <references count="5">
          <reference field="0" count="1" selected="0">
            <x v="91"/>
          </reference>
          <reference field="1" count="1" selected="0">
            <x v="78"/>
          </reference>
          <reference field="2" count="1" selected="0">
            <x v="12"/>
          </reference>
          <reference field="3" count="1" selected="0">
            <x v="0"/>
          </reference>
          <reference field="12" count="1">
            <x v="7"/>
          </reference>
        </references>
      </pivotArea>
    </format>
    <format dxfId="1890">
      <pivotArea dataOnly="0" labelOnly="1" fieldPosition="0">
        <references count="5">
          <reference field="0" count="1" selected="0">
            <x v="93"/>
          </reference>
          <reference field="1" count="1" selected="0">
            <x v="80"/>
          </reference>
          <reference field="2" count="1" selected="0">
            <x v="180"/>
          </reference>
          <reference field="3" count="1" selected="0">
            <x v="0"/>
          </reference>
          <reference field="12" count="1">
            <x v="7"/>
          </reference>
        </references>
      </pivotArea>
    </format>
    <format dxfId="1889">
      <pivotArea dataOnly="0" labelOnly="1" fieldPosition="0">
        <references count="5">
          <reference field="0" count="1" selected="0">
            <x v="94"/>
          </reference>
          <reference field="1" count="1" selected="0">
            <x v="81"/>
          </reference>
          <reference field="2" count="1" selected="0">
            <x v="60"/>
          </reference>
          <reference field="3" count="1" selected="0">
            <x v="0"/>
          </reference>
          <reference field="12" count="1">
            <x v="7"/>
          </reference>
        </references>
      </pivotArea>
    </format>
    <format dxfId="1888">
      <pivotArea dataOnly="0" labelOnly="1" fieldPosition="0">
        <references count="5">
          <reference field="0" count="1" selected="0">
            <x v="95"/>
          </reference>
          <reference field="1" count="1" selected="0">
            <x v="82"/>
          </reference>
          <reference field="2" count="1" selected="0">
            <x v="5"/>
          </reference>
          <reference field="3" count="1" selected="0">
            <x v="0"/>
          </reference>
          <reference field="12" count="1">
            <x v="1"/>
          </reference>
        </references>
      </pivotArea>
    </format>
    <format dxfId="1887">
      <pivotArea dataOnly="0" labelOnly="1" fieldPosition="0">
        <references count="5">
          <reference field="0" count="1" selected="0">
            <x v="96"/>
          </reference>
          <reference field="1" count="1" selected="0">
            <x v="83"/>
          </reference>
          <reference field="2" count="1" selected="0">
            <x v="173"/>
          </reference>
          <reference field="3" count="1" selected="0">
            <x v="0"/>
          </reference>
          <reference field="12" count="1">
            <x v="3"/>
          </reference>
        </references>
      </pivotArea>
    </format>
    <format dxfId="1886">
      <pivotArea dataOnly="0" labelOnly="1" fieldPosition="0">
        <references count="5">
          <reference field="0" count="1" selected="0">
            <x v="97"/>
          </reference>
          <reference field="1" count="1" selected="0">
            <x v="84"/>
          </reference>
          <reference field="2" count="1" selected="0">
            <x v="6"/>
          </reference>
          <reference field="3" count="1" selected="0">
            <x v="0"/>
          </reference>
          <reference field="12" count="1">
            <x v="3"/>
          </reference>
        </references>
      </pivotArea>
    </format>
    <format dxfId="1885">
      <pivotArea dataOnly="0" labelOnly="1" fieldPosition="0">
        <references count="5">
          <reference field="0" count="1" selected="0">
            <x v="98"/>
          </reference>
          <reference field="1" count="1" selected="0">
            <x v="85"/>
          </reference>
          <reference field="2" count="1" selected="0">
            <x v="214"/>
          </reference>
          <reference field="3" count="1" selected="0">
            <x v="0"/>
          </reference>
          <reference field="12" count="1">
            <x v="3"/>
          </reference>
        </references>
      </pivotArea>
    </format>
    <format dxfId="1884">
      <pivotArea dataOnly="0" labelOnly="1" fieldPosition="0">
        <references count="5">
          <reference field="0" count="1" selected="0">
            <x v="99"/>
          </reference>
          <reference field="1" count="1" selected="0">
            <x v="86"/>
          </reference>
          <reference field="2" count="1" selected="0">
            <x v="66"/>
          </reference>
          <reference field="3" count="1" selected="0">
            <x v="0"/>
          </reference>
          <reference field="12" count="1">
            <x v="3"/>
          </reference>
        </references>
      </pivotArea>
    </format>
    <format dxfId="1883">
      <pivotArea dataOnly="0" labelOnly="1" fieldPosition="0">
        <references count="5">
          <reference field="0" count="1" selected="0">
            <x v="100"/>
          </reference>
          <reference field="1" count="1" selected="0">
            <x v="87"/>
          </reference>
          <reference field="2" count="1" selected="0">
            <x v="75"/>
          </reference>
          <reference field="3" count="1" selected="0">
            <x v="0"/>
          </reference>
          <reference field="12" count="1">
            <x v="3"/>
          </reference>
        </references>
      </pivotArea>
    </format>
    <format dxfId="1882">
      <pivotArea dataOnly="0" labelOnly="1" fieldPosition="0">
        <references count="5">
          <reference field="0" count="1" selected="0">
            <x v="101"/>
          </reference>
          <reference field="1" count="1" selected="0">
            <x v="88"/>
          </reference>
          <reference field="2" count="1" selected="0">
            <x v="29"/>
          </reference>
          <reference field="3" count="1" selected="0">
            <x v="0"/>
          </reference>
          <reference field="12" count="1">
            <x v="3"/>
          </reference>
        </references>
      </pivotArea>
    </format>
    <format dxfId="1881">
      <pivotArea dataOnly="0" labelOnly="1" fieldPosition="0">
        <references count="5">
          <reference field="0" count="1" selected="0">
            <x v="102"/>
          </reference>
          <reference field="1" count="1" selected="0">
            <x v="89"/>
          </reference>
          <reference field="2" count="1" selected="0">
            <x v="14"/>
          </reference>
          <reference field="3" count="1" selected="0">
            <x v="0"/>
          </reference>
          <reference field="12" count="1">
            <x v="3"/>
          </reference>
        </references>
      </pivotArea>
    </format>
    <format dxfId="1880">
      <pivotArea dataOnly="0" labelOnly="1" fieldPosition="0">
        <references count="5">
          <reference field="0" count="1" selected="0">
            <x v="103"/>
          </reference>
          <reference field="1" count="1" selected="0">
            <x v="90"/>
          </reference>
          <reference field="2" count="1" selected="0">
            <x v="73"/>
          </reference>
          <reference field="3" count="1" selected="0">
            <x v="0"/>
          </reference>
          <reference field="12" count="1">
            <x v="3"/>
          </reference>
        </references>
      </pivotArea>
    </format>
    <format dxfId="1879">
      <pivotArea dataOnly="0" labelOnly="1" fieldPosition="0">
        <references count="5">
          <reference field="0" count="1" selected="0">
            <x v="104"/>
          </reference>
          <reference field="1" count="1" selected="0">
            <x v="91"/>
          </reference>
          <reference field="2" count="1" selected="0">
            <x v="68"/>
          </reference>
          <reference field="3" count="1" selected="0">
            <x v="0"/>
          </reference>
          <reference field="12" count="1">
            <x v="3"/>
          </reference>
        </references>
      </pivotArea>
    </format>
    <format dxfId="1878">
      <pivotArea dataOnly="0" labelOnly="1" fieldPosition="0">
        <references count="5">
          <reference field="0" count="1" selected="0">
            <x v="105"/>
          </reference>
          <reference field="1" count="1" selected="0">
            <x v="92"/>
          </reference>
          <reference field="2" count="1" selected="0">
            <x v="134"/>
          </reference>
          <reference field="3" count="1" selected="0">
            <x v="0"/>
          </reference>
          <reference field="12" count="1">
            <x v="7"/>
          </reference>
        </references>
      </pivotArea>
    </format>
    <format dxfId="1877">
      <pivotArea dataOnly="0" labelOnly="1" fieldPosition="0">
        <references count="5">
          <reference field="0" count="1" selected="0">
            <x v="106"/>
          </reference>
          <reference field="1" count="1" selected="0">
            <x v="93"/>
          </reference>
          <reference field="2" count="1" selected="0">
            <x v="76"/>
          </reference>
          <reference field="3" count="1" selected="0">
            <x v="0"/>
          </reference>
          <reference field="12" count="1">
            <x v="7"/>
          </reference>
        </references>
      </pivotArea>
    </format>
    <format dxfId="1876">
      <pivotArea dataOnly="0" labelOnly="1" fieldPosition="0">
        <references count="5">
          <reference field="0" count="1" selected="0">
            <x v="107"/>
          </reference>
          <reference field="1" count="1" selected="0">
            <x v="94"/>
          </reference>
          <reference field="2" count="1" selected="0">
            <x v="190"/>
          </reference>
          <reference field="3" count="1" selected="0">
            <x v="0"/>
          </reference>
          <reference field="12" count="1">
            <x v="7"/>
          </reference>
        </references>
      </pivotArea>
    </format>
    <format dxfId="1875">
      <pivotArea dataOnly="0" labelOnly="1" fieldPosition="0">
        <references count="5">
          <reference field="0" count="1" selected="0">
            <x v="108"/>
          </reference>
          <reference field="1" count="1" selected="0">
            <x v="95"/>
          </reference>
          <reference field="2" count="1" selected="0">
            <x v="236"/>
          </reference>
          <reference field="3" count="1" selected="0">
            <x v="0"/>
          </reference>
          <reference field="12" count="1">
            <x v="7"/>
          </reference>
        </references>
      </pivotArea>
    </format>
    <format dxfId="1874">
      <pivotArea dataOnly="0" labelOnly="1" fieldPosition="0">
        <references count="5">
          <reference field="0" count="1" selected="0">
            <x v="110"/>
          </reference>
          <reference field="1" count="1" selected="0">
            <x v="97"/>
          </reference>
          <reference field="2" count="1" selected="0">
            <x v="123"/>
          </reference>
          <reference field="3" count="1" selected="0">
            <x v="0"/>
          </reference>
          <reference field="12" count="1">
            <x v="7"/>
          </reference>
        </references>
      </pivotArea>
    </format>
    <format dxfId="1873">
      <pivotArea dataOnly="0" labelOnly="1" fieldPosition="0">
        <references count="5">
          <reference field="0" count="1" selected="0">
            <x v="111"/>
          </reference>
          <reference field="1" count="1" selected="0">
            <x v="98"/>
          </reference>
          <reference field="2" count="1" selected="0">
            <x v="83"/>
          </reference>
          <reference field="3" count="1" selected="0">
            <x v="0"/>
          </reference>
          <reference field="12" count="1">
            <x v="7"/>
          </reference>
        </references>
      </pivotArea>
    </format>
    <format dxfId="1872">
      <pivotArea dataOnly="0" labelOnly="1" fieldPosition="0">
        <references count="5">
          <reference field="0" count="1" selected="0">
            <x v="113"/>
          </reference>
          <reference field="1" count="1" selected="0">
            <x v="100"/>
          </reference>
          <reference field="2" count="1" selected="0">
            <x v="124"/>
          </reference>
          <reference field="3" count="1" selected="0">
            <x v="0"/>
          </reference>
          <reference field="12" count="1">
            <x v="7"/>
          </reference>
        </references>
      </pivotArea>
    </format>
    <format dxfId="1871">
      <pivotArea dataOnly="0" labelOnly="1" fieldPosition="0">
        <references count="5">
          <reference field="0" count="1" selected="0">
            <x v="121"/>
          </reference>
          <reference field="1" count="1" selected="0">
            <x v="108"/>
          </reference>
          <reference field="2" count="1" selected="0">
            <x v="207"/>
          </reference>
          <reference field="3" count="1" selected="0">
            <x v="0"/>
          </reference>
          <reference field="12" count="1">
            <x v="5"/>
          </reference>
        </references>
      </pivotArea>
    </format>
    <format dxfId="1870">
      <pivotArea dataOnly="0" labelOnly="1" fieldPosition="0">
        <references count="5">
          <reference field="0" count="1" selected="0">
            <x v="122"/>
          </reference>
          <reference field="1" count="1" selected="0">
            <x v="109"/>
          </reference>
          <reference field="2" count="1" selected="0">
            <x v="35"/>
          </reference>
          <reference field="3" count="1" selected="0">
            <x v="0"/>
          </reference>
          <reference field="12" count="1">
            <x v="3"/>
          </reference>
        </references>
      </pivotArea>
    </format>
    <format dxfId="1869">
      <pivotArea dataOnly="0" labelOnly="1" fieldPosition="0">
        <references count="5">
          <reference field="0" count="1" selected="0">
            <x v="123"/>
          </reference>
          <reference field="1" count="1" selected="0">
            <x v="110"/>
          </reference>
          <reference field="2" count="1" selected="0">
            <x v="176"/>
          </reference>
          <reference field="3" count="1" selected="0">
            <x v="0"/>
          </reference>
          <reference field="12" count="1">
            <x v="5"/>
          </reference>
        </references>
      </pivotArea>
    </format>
    <format dxfId="1868">
      <pivotArea dataOnly="0" labelOnly="1" fieldPosition="0">
        <references count="5">
          <reference field="0" count="1" selected="0">
            <x v="124"/>
          </reference>
          <reference field="1" count="1" selected="0">
            <x v="111"/>
          </reference>
          <reference field="2" count="1" selected="0">
            <x v="218"/>
          </reference>
          <reference field="3" count="1" selected="0">
            <x v="0"/>
          </reference>
          <reference field="12" count="1">
            <x v="0"/>
          </reference>
        </references>
      </pivotArea>
    </format>
    <format dxfId="1867">
      <pivotArea dataOnly="0" labelOnly="1" fieldPosition="0">
        <references count="5">
          <reference field="0" count="1" selected="0">
            <x v="125"/>
          </reference>
          <reference field="1" count="1" selected="0">
            <x v="112"/>
          </reference>
          <reference field="2" count="1" selected="0">
            <x v="197"/>
          </reference>
          <reference field="3" count="1" selected="0">
            <x v="0"/>
          </reference>
          <reference field="12" count="1">
            <x v="3"/>
          </reference>
        </references>
      </pivotArea>
    </format>
    <format dxfId="1866">
      <pivotArea dataOnly="0" labelOnly="1" fieldPosition="0">
        <references count="5">
          <reference field="0" count="1" selected="0">
            <x v="126"/>
          </reference>
          <reference field="1" count="1" selected="0">
            <x v="113"/>
          </reference>
          <reference field="2" count="1" selected="0">
            <x v="191"/>
          </reference>
          <reference field="3" count="1" selected="0">
            <x v="0"/>
          </reference>
          <reference field="12" count="1">
            <x v="0"/>
          </reference>
        </references>
      </pivotArea>
    </format>
    <format dxfId="1865">
      <pivotArea dataOnly="0" labelOnly="1" fieldPosition="0">
        <references count="5">
          <reference field="0" count="1" selected="0">
            <x v="127"/>
          </reference>
          <reference field="1" count="1" selected="0">
            <x v="114"/>
          </reference>
          <reference field="2" count="1" selected="0">
            <x v="174"/>
          </reference>
          <reference field="3" count="1" selected="0">
            <x v="0"/>
          </reference>
          <reference field="12" count="1">
            <x v="0"/>
          </reference>
        </references>
      </pivotArea>
    </format>
    <format dxfId="1864">
      <pivotArea dataOnly="0" labelOnly="1" fieldPosition="0">
        <references count="5">
          <reference field="0" count="1" selected="0">
            <x v="128"/>
          </reference>
          <reference field="1" count="1" selected="0">
            <x v="115"/>
          </reference>
          <reference field="2" count="1" selected="0">
            <x v="59"/>
          </reference>
          <reference field="3" count="1" selected="0">
            <x v="0"/>
          </reference>
          <reference field="12" count="1">
            <x v="0"/>
          </reference>
        </references>
      </pivotArea>
    </format>
    <format dxfId="1863">
      <pivotArea dataOnly="0" labelOnly="1" fieldPosition="0">
        <references count="5">
          <reference field="0" count="1" selected="0">
            <x v="129"/>
          </reference>
          <reference field="1" count="1" selected="0">
            <x v="116"/>
          </reference>
          <reference field="2" count="1" selected="0">
            <x v="212"/>
          </reference>
          <reference field="3" count="1" selected="0">
            <x v="0"/>
          </reference>
          <reference field="12" count="1">
            <x v="3"/>
          </reference>
        </references>
      </pivotArea>
    </format>
    <format dxfId="1862">
      <pivotArea dataOnly="0" labelOnly="1" fieldPosition="0">
        <references count="5">
          <reference field="0" count="1" selected="0">
            <x v="130"/>
          </reference>
          <reference field="1" count="1" selected="0">
            <x v="117"/>
          </reference>
          <reference field="2" count="1" selected="0">
            <x v="118"/>
          </reference>
          <reference field="3" count="1" selected="0">
            <x v="0"/>
          </reference>
          <reference field="12" count="1">
            <x v="7"/>
          </reference>
        </references>
      </pivotArea>
    </format>
    <format dxfId="1861">
      <pivotArea dataOnly="0" labelOnly="1" fieldPosition="0">
        <references count="5">
          <reference field="0" count="1" selected="0">
            <x v="134"/>
          </reference>
          <reference field="1" count="1" selected="0">
            <x v="127"/>
          </reference>
          <reference field="2" count="1" selected="0">
            <x v="2"/>
          </reference>
          <reference field="3" count="1" selected="0">
            <x v="0"/>
          </reference>
          <reference field="12" count="1">
            <x v="4"/>
          </reference>
        </references>
      </pivotArea>
    </format>
    <format dxfId="1860">
      <pivotArea dataOnly="0" labelOnly="1" fieldPosition="0">
        <references count="5">
          <reference field="0" count="1" selected="0">
            <x v="135"/>
          </reference>
          <reference field="1" count="1" selected="0">
            <x v="128"/>
          </reference>
          <reference field="2" count="1" selected="0">
            <x v="151"/>
          </reference>
          <reference field="3" count="1" selected="0">
            <x v="0"/>
          </reference>
          <reference field="12" count="1">
            <x v="3"/>
          </reference>
        </references>
      </pivotArea>
    </format>
    <format dxfId="1859">
      <pivotArea dataOnly="0" labelOnly="1" fieldPosition="0">
        <references count="5">
          <reference field="0" count="1" selected="0">
            <x v="136"/>
          </reference>
          <reference field="1" count="1" selected="0">
            <x v="129"/>
          </reference>
          <reference field="2" count="1" selected="0">
            <x v="219"/>
          </reference>
          <reference field="3" count="1" selected="0">
            <x v="0"/>
          </reference>
          <reference field="12" count="1">
            <x v="3"/>
          </reference>
        </references>
      </pivotArea>
    </format>
    <format dxfId="1858">
      <pivotArea dataOnly="0" labelOnly="1" fieldPosition="0">
        <references count="5">
          <reference field="0" count="1" selected="0">
            <x v="144"/>
          </reference>
          <reference field="1" count="1" selected="0">
            <x v="137"/>
          </reference>
          <reference field="2" count="1" selected="0">
            <x v="79"/>
          </reference>
          <reference field="3" count="1" selected="0">
            <x v="0"/>
          </reference>
          <reference field="12" count="1">
            <x v="0"/>
          </reference>
        </references>
      </pivotArea>
    </format>
    <format dxfId="1857">
      <pivotArea dataOnly="0" labelOnly="1" fieldPosition="0">
        <references count="5">
          <reference field="0" count="1" selected="0">
            <x v="146"/>
          </reference>
          <reference field="1" count="1" selected="0">
            <x v="139"/>
          </reference>
          <reference field="2" count="1" selected="0">
            <x v="30"/>
          </reference>
          <reference field="3" count="1" selected="0">
            <x v="0"/>
          </reference>
          <reference field="12" count="1">
            <x v="26"/>
          </reference>
        </references>
      </pivotArea>
    </format>
    <format dxfId="1856">
      <pivotArea dataOnly="0" labelOnly="1" fieldPosition="0">
        <references count="5">
          <reference field="0" count="1" selected="0">
            <x v="147"/>
          </reference>
          <reference field="1" count="1" selected="0">
            <x v="140"/>
          </reference>
          <reference field="2" count="1" selected="0">
            <x v="211"/>
          </reference>
          <reference field="3" count="1" selected="0">
            <x v="0"/>
          </reference>
          <reference field="12" count="1">
            <x v="26"/>
          </reference>
        </references>
      </pivotArea>
    </format>
    <format dxfId="1855">
      <pivotArea dataOnly="0" labelOnly="1" fieldPosition="0">
        <references count="5">
          <reference field="0" count="1" selected="0">
            <x v="148"/>
          </reference>
          <reference field="1" count="1" selected="0">
            <x v="141"/>
          </reference>
          <reference field="2" count="1" selected="0">
            <x v="95"/>
          </reference>
          <reference field="3" count="1" selected="0">
            <x v="0"/>
          </reference>
          <reference field="12" count="1">
            <x v="26"/>
          </reference>
        </references>
      </pivotArea>
    </format>
    <format dxfId="1854">
      <pivotArea dataOnly="0" labelOnly="1" fieldPosition="0">
        <references count="5">
          <reference field="0" count="1" selected="0">
            <x v="149"/>
          </reference>
          <reference field="1" count="1" selected="0">
            <x v="142"/>
          </reference>
          <reference field="2" count="1" selected="0">
            <x v="165"/>
          </reference>
          <reference field="3" count="1" selected="0">
            <x v="0"/>
          </reference>
          <reference field="12" count="1">
            <x v="14"/>
          </reference>
        </references>
      </pivotArea>
    </format>
    <format dxfId="1853">
      <pivotArea dataOnly="0" labelOnly="1" fieldPosition="0">
        <references count="5">
          <reference field="0" count="1" selected="0">
            <x v="150"/>
          </reference>
          <reference field="1" count="1" selected="0">
            <x v="143"/>
          </reference>
          <reference field="2" count="1" selected="0">
            <x v="166"/>
          </reference>
          <reference field="3" count="1" selected="0">
            <x v="0"/>
          </reference>
          <reference field="12" count="1">
            <x v="14"/>
          </reference>
        </references>
      </pivotArea>
    </format>
    <format dxfId="1852">
      <pivotArea dataOnly="0" labelOnly="1" fieldPosition="0">
        <references count="5">
          <reference field="0" count="1" selected="0">
            <x v="151"/>
          </reference>
          <reference field="1" count="1" selected="0">
            <x v="144"/>
          </reference>
          <reference field="2" count="1" selected="0">
            <x v="85"/>
          </reference>
          <reference field="3" count="1" selected="0">
            <x v="0"/>
          </reference>
          <reference field="12" count="1">
            <x v="14"/>
          </reference>
        </references>
      </pivotArea>
    </format>
    <format dxfId="1851">
      <pivotArea dataOnly="0" labelOnly="1" fieldPosition="0">
        <references count="5">
          <reference field="0" count="1" selected="0">
            <x v="152"/>
          </reference>
          <reference field="1" count="1" selected="0">
            <x v="145"/>
          </reference>
          <reference field="2" count="1" selected="0">
            <x v="86"/>
          </reference>
          <reference field="3" count="1" selected="0">
            <x v="0"/>
          </reference>
          <reference field="12" count="1">
            <x v="14"/>
          </reference>
        </references>
      </pivotArea>
    </format>
    <format dxfId="1850">
      <pivotArea dataOnly="0" labelOnly="1" fieldPosition="0">
        <references count="5">
          <reference field="0" count="1" selected="0">
            <x v="153"/>
          </reference>
          <reference field="1" count="1" selected="0">
            <x v="146"/>
          </reference>
          <reference field="2" count="1" selected="0">
            <x v="54"/>
          </reference>
          <reference field="3" count="1" selected="0">
            <x v="0"/>
          </reference>
          <reference field="12" count="1">
            <x v="14"/>
          </reference>
        </references>
      </pivotArea>
    </format>
    <format dxfId="1849">
      <pivotArea dataOnly="0" labelOnly="1" fieldPosition="0">
        <references count="5">
          <reference field="0" count="1" selected="0">
            <x v="154"/>
          </reference>
          <reference field="1" count="1" selected="0">
            <x v="147"/>
          </reference>
          <reference field="2" count="1" selected="0">
            <x v="109"/>
          </reference>
          <reference field="3" count="1" selected="0">
            <x v="0"/>
          </reference>
          <reference field="12" count="1">
            <x v="14"/>
          </reference>
        </references>
      </pivotArea>
    </format>
    <format dxfId="1848">
      <pivotArea dataOnly="0" labelOnly="1" fieldPosition="0">
        <references count="5">
          <reference field="0" count="1" selected="0">
            <x v="155"/>
          </reference>
          <reference field="1" count="1" selected="0">
            <x v="148"/>
          </reference>
          <reference field="2" count="1" selected="0">
            <x v="3"/>
          </reference>
          <reference field="3" count="1" selected="0">
            <x v="0"/>
          </reference>
          <reference field="12" count="1">
            <x v="23"/>
          </reference>
        </references>
      </pivotArea>
    </format>
    <format dxfId="1847">
      <pivotArea dataOnly="0" labelOnly="1" fieldPosition="0">
        <references count="5">
          <reference field="0" count="1" selected="0">
            <x v="159"/>
          </reference>
          <reference field="1" count="1" selected="0">
            <x v="183"/>
          </reference>
          <reference field="2" count="1" selected="0">
            <x v="122"/>
          </reference>
          <reference field="3" count="1" selected="0">
            <x v="0"/>
          </reference>
          <reference field="12" count="1">
            <x v="8"/>
          </reference>
        </references>
      </pivotArea>
    </format>
    <format dxfId="1846">
      <pivotArea dataOnly="0" labelOnly="1" fieldPosition="0">
        <references count="5">
          <reference field="0" count="1" selected="0">
            <x v="160"/>
          </reference>
          <reference field="1" count="1" selected="0">
            <x v="184"/>
          </reference>
          <reference field="2" count="1" selected="0">
            <x v="187"/>
          </reference>
          <reference field="3" count="1" selected="0">
            <x v="0"/>
          </reference>
          <reference field="12" count="1">
            <x v="7"/>
          </reference>
        </references>
      </pivotArea>
    </format>
    <format dxfId="1845">
      <pivotArea dataOnly="0" labelOnly="1" fieldPosition="0">
        <references count="5">
          <reference field="0" count="1" selected="0">
            <x v="161"/>
          </reference>
          <reference field="1" count="1" selected="0">
            <x v="185"/>
          </reference>
          <reference field="2" count="1" selected="0">
            <x v="186"/>
          </reference>
          <reference field="3" count="1" selected="0">
            <x v="0"/>
          </reference>
          <reference field="12" count="1">
            <x v="9"/>
          </reference>
        </references>
      </pivotArea>
    </format>
    <format dxfId="1844">
      <pivotArea dataOnly="0" labelOnly="1" fieldPosition="0">
        <references count="5">
          <reference field="0" count="1" selected="0">
            <x v="162"/>
          </reference>
          <reference field="1" count="1" selected="0">
            <x v="186"/>
          </reference>
          <reference field="2" count="1" selected="0">
            <x v="125"/>
          </reference>
          <reference field="3" count="1" selected="0">
            <x v="0"/>
          </reference>
          <reference field="12" count="1">
            <x v="10"/>
          </reference>
        </references>
      </pivotArea>
    </format>
    <format dxfId="1843">
      <pivotArea dataOnly="0" labelOnly="1" fieldPosition="0">
        <references count="5">
          <reference field="0" count="1" selected="0">
            <x v="164"/>
          </reference>
          <reference field="1" count="1" selected="0">
            <x v="188"/>
          </reference>
          <reference field="2" count="1" selected="0">
            <x v="119"/>
          </reference>
          <reference field="3" count="1" selected="0">
            <x v="0"/>
          </reference>
          <reference field="12" count="1">
            <x v="13"/>
          </reference>
        </references>
      </pivotArea>
    </format>
    <format dxfId="1842">
      <pivotArea dataOnly="0" labelOnly="1" fieldPosition="0">
        <references count="5">
          <reference field="0" count="1" selected="0">
            <x v="165"/>
          </reference>
          <reference field="1" count="1" selected="0">
            <x v="189"/>
          </reference>
          <reference field="2" count="1" selected="0">
            <x v="156"/>
          </reference>
          <reference field="3" count="1" selected="0">
            <x v="0"/>
          </reference>
          <reference field="12" count="1">
            <x v="13"/>
          </reference>
        </references>
      </pivotArea>
    </format>
    <format dxfId="1841">
      <pivotArea dataOnly="0" labelOnly="1" fieldPosition="0">
        <references count="5">
          <reference field="0" count="1" selected="0">
            <x v="166"/>
          </reference>
          <reference field="1" count="1" selected="0">
            <x v="190"/>
          </reference>
          <reference field="2" count="1" selected="0">
            <x v="213"/>
          </reference>
          <reference field="3" count="1" selected="0">
            <x v="0"/>
          </reference>
          <reference field="12" count="1">
            <x v="13"/>
          </reference>
        </references>
      </pivotArea>
    </format>
    <format dxfId="1840">
      <pivotArea dataOnly="0" labelOnly="1" fieldPosition="0">
        <references count="5">
          <reference field="0" count="1" selected="0">
            <x v="167"/>
          </reference>
          <reference field="1" count="1" selected="0">
            <x v="199"/>
          </reference>
          <reference field="2" count="1" selected="0">
            <x v="56"/>
          </reference>
          <reference field="3" count="1" selected="0">
            <x v="0"/>
          </reference>
          <reference field="12" count="1">
            <x v="18"/>
          </reference>
        </references>
      </pivotArea>
    </format>
    <format dxfId="1839">
      <pivotArea dataOnly="0" labelOnly="1" fieldPosition="0">
        <references count="5">
          <reference field="0" count="1" selected="0">
            <x v="168"/>
          </reference>
          <reference field="1" count="1" selected="0">
            <x v="200"/>
          </reference>
          <reference field="2" count="1" selected="0">
            <x v="9"/>
          </reference>
          <reference field="3" count="1" selected="0">
            <x v="0"/>
          </reference>
          <reference field="12" count="1">
            <x v="7"/>
          </reference>
        </references>
      </pivotArea>
    </format>
    <format dxfId="1838">
      <pivotArea dataOnly="0" labelOnly="1" fieldPosition="0">
        <references count="5">
          <reference field="0" count="1" selected="0">
            <x v="171"/>
          </reference>
          <reference field="1" count="1" selected="0">
            <x v="203"/>
          </reference>
          <reference field="2" count="1" selected="0">
            <x v="10"/>
          </reference>
          <reference field="3" count="1" selected="0">
            <x v="0"/>
          </reference>
          <reference field="12" count="1">
            <x v="9"/>
          </reference>
        </references>
      </pivotArea>
    </format>
    <format dxfId="1837">
      <pivotArea dataOnly="0" labelOnly="1" fieldPosition="0">
        <references count="5">
          <reference field="0" count="1" selected="0">
            <x v="172"/>
          </reference>
          <reference field="1" count="1" selected="0">
            <x v="204"/>
          </reference>
          <reference field="2" count="1" selected="0">
            <x v="216"/>
          </reference>
          <reference field="3" count="1" selected="0">
            <x v="0"/>
          </reference>
          <reference field="12" count="1">
            <x v="2"/>
          </reference>
        </references>
      </pivotArea>
    </format>
    <format dxfId="1836">
      <pivotArea dataOnly="0" labelOnly="1" fieldPosition="0">
        <references count="5">
          <reference field="0" count="1" selected="0">
            <x v="173"/>
          </reference>
          <reference field="1" count="1" selected="0">
            <x v="205"/>
          </reference>
          <reference field="2" count="1" selected="0">
            <x v="94"/>
          </reference>
          <reference field="3" count="1" selected="0">
            <x v="0"/>
          </reference>
          <reference field="12" count="1">
            <x v="20"/>
          </reference>
        </references>
      </pivotArea>
    </format>
    <format dxfId="1835">
      <pivotArea dataOnly="0" labelOnly="1" fieldPosition="0">
        <references count="5">
          <reference field="0" count="1" selected="0">
            <x v="175"/>
          </reference>
          <reference field="1" count="1" selected="0">
            <x v="207"/>
          </reference>
          <reference field="2" count="1" selected="0">
            <x v="172"/>
          </reference>
          <reference field="3" count="1" selected="0">
            <x v="0"/>
          </reference>
          <reference field="12" count="1">
            <x v="21"/>
          </reference>
        </references>
      </pivotArea>
    </format>
    <format dxfId="1834">
      <pivotArea dataOnly="0" labelOnly="1" fieldPosition="0">
        <references count="5">
          <reference field="0" count="1" selected="0">
            <x v="176"/>
          </reference>
          <reference field="1" count="1" selected="0">
            <x v="208"/>
          </reference>
          <reference field="2" count="1" selected="0">
            <x v="215"/>
          </reference>
          <reference field="3" count="1" selected="0">
            <x v="0"/>
          </reference>
          <reference field="12" count="1">
            <x v="20"/>
          </reference>
        </references>
      </pivotArea>
    </format>
    <format dxfId="1833">
      <pivotArea dataOnly="0" labelOnly="1" fieldPosition="0">
        <references count="5">
          <reference field="0" count="1" selected="0">
            <x v="177"/>
          </reference>
          <reference field="1" count="1" selected="0">
            <x v="209"/>
          </reference>
          <reference field="2" count="1" selected="0">
            <x v="114"/>
          </reference>
          <reference field="3" count="1" selected="0">
            <x v="0"/>
          </reference>
          <reference field="12" count="1">
            <x v="20"/>
          </reference>
        </references>
      </pivotArea>
    </format>
    <format dxfId="1832">
      <pivotArea dataOnly="0" labelOnly="1" fieldPosition="0">
        <references count="5">
          <reference field="0" count="1" selected="0">
            <x v="178"/>
          </reference>
          <reference field="1" count="1" selected="0">
            <x v="210"/>
          </reference>
          <reference field="2" count="1" selected="0">
            <x v="11"/>
          </reference>
          <reference field="3" count="1" selected="0">
            <x v="0"/>
          </reference>
          <reference field="12" count="1">
            <x v="20"/>
          </reference>
        </references>
      </pivotArea>
    </format>
    <format dxfId="1831">
      <pivotArea dataOnly="0" labelOnly="1" fieldPosition="0">
        <references count="5">
          <reference field="0" count="1" selected="0">
            <x v="179"/>
          </reference>
          <reference field="1" count="1" selected="0">
            <x v="211"/>
          </reference>
          <reference field="2" count="1" selected="0">
            <x v="96"/>
          </reference>
          <reference field="3" count="1" selected="0">
            <x v="0"/>
          </reference>
          <reference field="12" count="1">
            <x v="20"/>
          </reference>
        </references>
      </pivotArea>
    </format>
    <format dxfId="1830">
      <pivotArea dataOnly="0" labelOnly="1" fieldPosition="0">
        <references count="5">
          <reference field="0" count="1" selected="0">
            <x v="180"/>
          </reference>
          <reference field="1" count="1" selected="0">
            <x v="212"/>
          </reference>
          <reference field="2" count="1" selected="0">
            <x v="97"/>
          </reference>
          <reference field="3" count="1" selected="0">
            <x v="0"/>
          </reference>
          <reference field="12" count="1">
            <x v="14"/>
          </reference>
        </references>
      </pivotArea>
    </format>
    <format dxfId="1829">
      <pivotArea dataOnly="0" labelOnly="1" fieldPosition="0">
        <references count="5">
          <reference field="0" count="1" selected="0">
            <x v="181"/>
          </reference>
          <reference field="1" count="1" selected="0">
            <x v="213"/>
          </reference>
          <reference field="2" count="1" selected="0">
            <x v="234"/>
          </reference>
          <reference field="3" count="1" selected="0">
            <x v="0"/>
          </reference>
          <reference field="12" count="1">
            <x v="14"/>
          </reference>
        </references>
      </pivotArea>
    </format>
    <format dxfId="1828">
      <pivotArea dataOnly="0" labelOnly="1" fieldPosition="0">
        <references count="5">
          <reference field="0" count="1" selected="0">
            <x v="182"/>
          </reference>
          <reference field="1" count="1" selected="0">
            <x v="214"/>
          </reference>
          <reference field="2" count="1" selected="0">
            <x v="235"/>
          </reference>
          <reference field="3" count="1" selected="0">
            <x v="0"/>
          </reference>
          <reference field="12" count="1">
            <x v="7"/>
          </reference>
        </references>
      </pivotArea>
    </format>
    <format dxfId="1827">
      <pivotArea dataOnly="0" labelOnly="1" fieldPosition="0">
        <references count="5">
          <reference field="0" count="1" selected="0">
            <x v="183"/>
          </reference>
          <reference field="1" count="1" selected="0">
            <x v="215"/>
          </reference>
          <reference field="2" count="1" selected="0">
            <x v="206"/>
          </reference>
          <reference field="3" count="1" selected="0">
            <x v="0"/>
          </reference>
          <reference field="12" count="1">
            <x v="14"/>
          </reference>
        </references>
      </pivotArea>
    </format>
    <format dxfId="1826">
      <pivotArea dataOnly="0" labelOnly="1" fieldPosition="0">
        <references count="5">
          <reference field="0" count="1" selected="0">
            <x v="184"/>
          </reference>
          <reference field="1" count="1" selected="0">
            <x v="216"/>
          </reference>
          <reference field="2" count="1" selected="0">
            <x v="111"/>
          </reference>
          <reference field="3" count="1" selected="0">
            <x v="0"/>
          </reference>
          <reference field="12" count="1">
            <x v="22"/>
          </reference>
        </references>
      </pivotArea>
    </format>
    <format dxfId="1825">
      <pivotArea dataOnly="0" labelOnly="1" fieldPosition="0">
        <references count="5">
          <reference field="0" count="1" selected="0">
            <x v="185"/>
          </reference>
          <reference field="1" count="1" selected="0">
            <x v="217"/>
          </reference>
          <reference field="2" count="1" selected="0">
            <x v="113"/>
          </reference>
          <reference field="3" count="1" selected="0">
            <x v="0"/>
          </reference>
          <reference field="12" count="1">
            <x v="12"/>
          </reference>
        </references>
      </pivotArea>
    </format>
    <format dxfId="1824">
      <pivotArea dataOnly="0" labelOnly="1" fieldPosition="0">
        <references count="5">
          <reference field="0" count="1" selected="0">
            <x v="186"/>
          </reference>
          <reference field="1" count="1" selected="0">
            <x v="218"/>
          </reference>
          <reference field="2" count="1" selected="0">
            <x v="93"/>
          </reference>
          <reference field="3" count="1" selected="0">
            <x v="0"/>
          </reference>
          <reference field="12" count="1">
            <x v="12"/>
          </reference>
        </references>
      </pivotArea>
    </format>
    <format dxfId="1823">
      <pivotArea dataOnly="0" labelOnly="1" fieldPosition="0">
        <references count="5">
          <reference field="0" count="1" selected="0">
            <x v="187"/>
          </reference>
          <reference field="1" count="1" selected="0">
            <x v="219"/>
          </reference>
          <reference field="2" count="1" selected="0">
            <x v="104"/>
          </reference>
          <reference field="3" count="1" selected="0">
            <x v="0"/>
          </reference>
          <reference field="12" count="1">
            <x v="12"/>
          </reference>
        </references>
      </pivotArea>
    </format>
    <format dxfId="1822">
      <pivotArea dataOnly="0" labelOnly="1" fieldPosition="0">
        <references count="5">
          <reference field="0" count="1" selected="0">
            <x v="188"/>
          </reference>
          <reference field="1" count="1" selected="0">
            <x v="220"/>
          </reference>
          <reference field="2" count="1" selected="0">
            <x v="196"/>
          </reference>
          <reference field="3" count="1" selected="0">
            <x v="0"/>
          </reference>
          <reference field="12" count="1">
            <x v="12"/>
          </reference>
        </references>
      </pivotArea>
    </format>
    <format dxfId="1821">
      <pivotArea dataOnly="0" labelOnly="1" fieldPosition="0">
        <references count="5">
          <reference field="0" count="1" selected="0">
            <x v="189"/>
          </reference>
          <reference field="1" count="1" selected="0">
            <x v="221"/>
          </reference>
          <reference field="2" count="1" selected="0">
            <x v="182"/>
          </reference>
          <reference field="3" count="1" selected="0">
            <x v="0"/>
          </reference>
          <reference field="12" count="1">
            <x v="12"/>
          </reference>
        </references>
      </pivotArea>
    </format>
    <format dxfId="1820">
      <pivotArea dataOnly="0" labelOnly="1" fieldPosition="0">
        <references count="5">
          <reference field="0" count="1" selected="0">
            <x v="192"/>
          </reference>
          <reference field="1" count="1" selected="0">
            <x v="224"/>
          </reference>
          <reference field="2" count="1" selected="0">
            <x v="80"/>
          </reference>
          <reference field="3" count="1" selected="0">
            <x v="0"/>
          </reference>
          <reference field="12" count="1">
            <x v="7"/>
          </reference>
        </references>
      </pivotArea>
    </format>
    <format dxfId="1819">
      <pivotArea dataOnly="0" labelOnly="1" fieldPosition="0">
        <references count="5">
          <reference field="0" count="1" selected="0">
            <x v="193"/>
          </reference>
          <reference field="1" count="1" selected="0">
            <x v="225"/>
          </reference>
          <reference field="2" count="1" selected="0">
            <x v="238"/>
          </reference>
          <reference field="3" count="1" selected="0">
            <x v="0"/>
          </reference>
          <reference field="12" count="1">
            <x v="7"/>
          </reference>
        </references>
      </pivotArea>
    </format>
    <format dxfId="1818">
      <pivotArea dataOnly="0" labelOnly="1" fieldPosition="0">
        <references count="5">
          <reference field="0" count="1" selected="0">
            <x v="197"/>
          </reference>
          <reference field="1" count="1" selected="0">
            <x v="236"/>
          </reference>
          <reference field="2" count="1" selected="0">
            <x v="102"/>
          </reference>
          <reference field="3" count="1" selected="0">
            <x v="0"/>
          </reference>
          <reference field="12" count="1">
            <x v="18"/>
          </reference>
        </references>
      </pivotArea>
    </format>
    <format dxfId="1817">
      <pivotArea dataOnly="0" labelOnly="1" fieldPosition="0">
        <references count="5">
          <reference field="0" count="1" selected="0">
            <x v="199"/>
          </reference>
          <reference field="1" count="1" selected="0">
            <x v="238"/>
          </reference>
          <reference field="2" count="1" selected="0">
            <x v="33"/>
          </reference>
          <reference field="3" count="1" selected="0">
            <x v="0"/>
          </reference>
          <reference field="12" count="1">
            <x v="20"/>
          </reference>
        </references>
      </pivotArea>
    </format>
    <format dxfId="1816">
      <pivotArea dataOnly="0" labelOnly="1" fieldPosition="0">
        <references count="5">
          <reference field="0" count="1" selected="0">
            <x v="200"/>
          </reference>
          <reference field="1" count="1" selected="0">
            <x v="239"/>
          </reference>
          <reference field="2" count="1" selected="0">
            <x v="34"/>
          </reference>
          <reference field="3" count="1" selected="0">
            <x v="0"/>
          </reference>
          <reference field="12" count="1">
            <x v="20"/>
          </reference>
        </references>
      </pivotArea>
    </format>
    <format dxfId="1815">
      <pivotArea dataOnly="0" labelOnly="1" fieldPosition="0">
        <references count="5">
          <reference field="0" count="1" selected="0">
            <x v="201"/>
          </reference>
          <reference field="1" count="1" selected="0">
            <x v="240"/>
          </reference>
          <reference field="2" count="1" selected="0">
            <x v="37"/>
          </reference>
          <reference field="3" count="1" selected="0">
            <x v="0"/>
          </reference>
          <reference field="12" count="1">
            <x v="20"/>
          </reference>
        </references>
      </pivotArea>
    </format>
    <format dxfId="1814">
      <pivotArea dataOnly="0" labelOnly="1" fieldPosition="0">
        <references count="5">
          <reference field="0" count="1" selected="0">
            <x v="204"/>
          </reference>
          <reference field="1" count="1" selected="0">
            <x v="149"/>
          </reference>
          <reference field="2" count="1" selected="0">
            <x v="117"/>
          </reference>
          <reference field="3" count="1" selected="0">
            <x v="0"/>
          </reference>
          <reference field="12" count="1">
            <x v="12"/>
          </reference>
        </references>
      </pivotArea>
    </format>
    <format dxfId="1813">
      <pivotArea dataOnly="0" labelOnly="1" fieldPosition="0">
        <references count="5">
          <reference field="0" count="1" selected="0">
            <x v="206"/>
          </reference>
          <reference field="1" count="1" selected="0">
            <x v="151"/>
          </reference>
          <reference field="2" count="1" selected="0">
            <x v="159"/>
          </reference>
          <reference field="3" count="1" selected="0">
            <x v="0"/>
          </reference>
          <reference field="12" count="1">
            <x v="12"/>
          </reference>
        </references>
      </pivotArea>
    </format>
    <format dxfId="1812">
      <pivotArea dataOnly="0" labelOnly="1" fieldPosition="0">
        <references count="5">
          <reference field="0" count="1" selected="0">
            <x v="207"/>
          </reference>
          <reference field="1" count="1" selected="0">
            <x v="152"/>
          </reference>
          <reference field="2" count="1" selected="0">
            <x v="81"/>
          </reference>
          <reference field="3" count="1" selected="0">
            <x v="0"/>
          </reference>
          <reference field="12" count="1">
            <x v="7"/>
          </reference>
        </references>
      </pivotArea>
    </format>
    <format dxfId="1811">
      <pivotArea dataOnly="0" labelOnly="1" fieldPosition="0">
        <references count="5">
          <reference field="0" count="1" selected="0">
            <x v="208"/>
          </reference>
          <reference field="1" count="1" selected="0">
            <x v="153"/>
          </reference>
          <reference field="2" count="1" selected="0">
            <x v="103"/>
          </reference>
          <reference field="3" count="1" selected="0">
            <x v="0"/>
          </reference>
          <reference field="12" count="1">
            <x v="14"/>
          </reference>
        </references>
      </pivotArea>
    </format>
    <format dxfId="1810">
      <pivotArea dataOnly="0" labelOnly="1" fieldPosition="0">
        <references count="5">
          <reference field="0" count="1" selected="0">
            <x v="209"/>
          </reference>
          <reference field="1" count="1" selected="0">
            <x v="154"/>
          </reference>
          <reference field="2" count="1" selected="0">
            <x v="98"/>
          </reference>
          <reference field="3" count="1" selected="0">
            <x v="0"/>
          </reference>
          <reference field="12" count="1">
            <x v="14"/>
          </reference>
        </references>
      </pivotArea>
    </format>
    <format dxfId="1809">
      <pivotArea dataOnly="0" labelOnly="1" fieldPosition="0">
        <references count="5">
          <reference field="0" count="1" selected="0">
            <x v="210"/>
          </reference>
          <reference field="1" count="1" selected="0">
            <x v="155"/>
          </reference>
          <reference field="2" count="1" selected="0">
            <x v="162"/>
          </reference>
          <reference field="3" count="1" selected="0">
            <x v="0"/>
          </reference>
          <reference field="12" count="1">
            <x v="7"/>
          </reference>
        </references>
      </pivotArea>
    </format>
    <format dxfId="1808">
      <pivotArea dataOnly="0" labelOnly="1" fieldPosition="0">
        <references count="5">
          <reference field="0" count="1" selected="0">
            <x v="211"/>
          </reference>
          <reference field="1" count="1" selected="0">
            <x v="156"/>
          </reference>
          <reference field="2" count="1" selected="0">
            <x v="164"/>
          </reference>
          <reference field="3" count="1" selected="0">
            <x v="0"/>
          </reference>
          <reference field="12" count="1">
            <x v="20"/>
          </reference>
        </references>
      </pivotArea>
    </format>
    <format dxfId="1807">
      <pivotArea dataOnly="0" labelOnly="1" fieldPosition="0">
        <references count="5">
          <reference field="0" count="1" selected="0">
            <x v="212"/>
          </reference>
          <reference field="1" count="1" selected="0">
            <x v="157"/>
          </reference>
          <reference field="2" count="1" selected="0">
            <x v="170"/>
          </reference>
          <reference field="3" count="1" selected="0">
            <x v="0"/>
          </reference>
          <reference field="12" count="1">
            <x v="20"/>
          </reference>
        </references>
      </pivotArea>
    </format>
    <format dxfId="1806">
      <pivotArea dataOnly="0" labelOnly="1" fieldPosition="0">
        <references count="5">
          <reference field="0" count="1" selected="0">
            <x v="214"/>
          </reference>
          <reference field="1" count="1" selected="0">
            <x v="159"/>
          </reference>
          <reference field="2" count="1" selected="0">
            <x v="139"/>
          </reference>
          <reference field="3" count="1" selected="0">
            <x v="0"/>
          </reference>
          <reference field="12" count="1">
            <x v="10"/>
          </reference>
        </references>
      </pivotArea>
    </format>
    <format dxfId="1805">
      <pivotArea dataOnly="0" labelOnly="1" fieldPosition="0">
        <references count="5">
          <reference field="0" count="1" selected="0">
            <x v="215"/>
          </reference>
          <reference field="1" count="1" selected="0">
            <x v="160"/>
          </reference>
          <reference field="2" count="1" selected="0">
            <x v="137"/>
          </reference>
          <reference field="3" count="1" selected="0">
            <x v="0"/>
          </reference>
          <reference field="12" count="1">
            <x v="10"/>
          </reference>
        </references>
      </pivotArea>
    </format>
    <format dxfId="1804">
      <pivotArea dataOnly="0" labelOnly="1" fieldPosition="0">
        <references count="5">
          <reference field="0" count="1" selected="0">
            <x v="216"/>
          </reference>
          <reference field="1" count="1" selected="0">
            <x v="161"/>
          </reference>
          <reference field="2" count="1" selected="0">
            <x v="136"/>
          </reference>
          <reference field="3" count="1" selected="0">
            <x v="0"/>
          </reference>
          <reference field="12" count="1">
            <x v="10"/>
          </reference>
        </references>
      </pivotArea>
    </format>
    <format dxfId="1803">
      <pivotArea dataOnly="0" labelOnly="1" fieldPosition="0">
        <references count="5">
          <reference field="0" count="1" selected="0">
            <x v="217"/>
          </reference>
          <reference field="1" count="1" selected="0">
            <x v="162"/>
          </reference>
          <reference field="2" count="1" selected="0">
            <x v="13"/>
          </reference>
          <reference field="3" count="1" selected="0">
            <x v="0"/>
          </reference>
          <reference field="12" count="1">
            <x v="10"/>
          </reference>
        </references>
      </pivotArea>
    </format>
    <format dxfId="1802">
      <pivotArea dataOnly="0" labelOnly="1" fieldPosition="0">
        <references count="5">
          <reference field="0" count="1" selected="0">
            <x v="218"/>
          </reference>
          <reference field="1" count="1" selected="0">
            <x v="163"/>
          </reference>
          <reference field="2" count="1" selected="0">
            <x v="179"/>
          </reference>
          <reference field="3" count="1" selected="0">
            <x v="0"/>
          </reference>
          <reference field="12" count="1">
            <x v="10"/>
          </reference>
        </references>
      </pivotArea>
    </format>
    <format dxfId="1801">
      <pivotArea dataOnly="0" labelOnly="1" fieldPosition="0">
        <references count="5">
          <reference field="0" count="1" selected="0">
            <x v="219"/>
          </reference>
          <reference field="1" count="1" selected="0">
            <x v="164"/>
          </reference>
          <reference field="2" count="1" selected="0">
            <x v="138"/>
          </reference>
          <reference field="3" count="1" selected="0">
            <x v="0"/>
          </reference>
          <reference field="12" count="1">
            <x v="10"/>
          </reference>
        </references>
      </pivotArea>
    </format>
    <format dxfId="1800">
      <pivotArea dataOnly="0" labelOnly="1" fieldPosition="0">
        <references count="5">
          <reference field="0" count="1" selected="0">
            <x v="220"/>
          </reference>
          <reference field="1" count="1" selected="0">
            <x v="165"/>
          </reference>
          <reference field="2" count="1" selected="0">
            <x v="142"/>
          </reference>
          <reference field="3" count="1" selected="0">
            <x v="0"/>
          </reference>
          <reference field="12" count="1">
            <x v="11"/>
          </reference>
        </references>
      </pivotArea>
    </format>
    <format dxfId="1799">
      <pivotArea dataOnly="0" labelOnly="1" fieldPosition="0">
        <references count="5">
          <reference field="0" count="1" selected="0">
            <x v="221"/>
          </reference>
          <reference field="1" count="1" selected="0">
            <x v="166"/>
          </reference>
          <reference field="2" count="1" selected="0">
            <x v="143"/>
          </reference>
          <reference field="3" count="1" selected="0">
            <x v="0"/>
          </reference>
          <reference field="12" count="1">
            <x v="10"/>
          </reference>
        </references>
      </pivotArea>
    </format>
    <format dxfId="1798">
      <pivotArea dataOnly="0" labelOnly="1" fieldPosition="0">
        <references count="5">
          <reference field="0" count="1" selected="0">
            <x v="223"/>
          </reference>
          <reference field="1" count="1" selected="0">
            <x v="168"/>
          </reference>
          <reference field="2" count="1" selected="0">
            <x v="71"/>
          </reference>
          <reference field="3" count="1" selected="0">
            <x v="0"/>
          </reference>
          <reference field="12" count="1">
            <x v="24"/>
          </reference>
        </references>
      </pivotArea>
    </format>
    <format dxfId="1797">
      <pivotArea dataOnly="0" labelOnly="1" fieldPosition="0">
        <references count="5">
          <reference field="0" count="1" selected="0">
            <x v="224"/>
          </reference>
          <reference field="1" count="1" selected="0">
            <x v="169"/>
          </reference>
          <reference field="2" count="1" selected="0">
            <x v="121"/>
          </reference>
          <reference field="3" count="1" selected="0">
            <x v="0"/>
          </reference>
          <reference field="12" count="1">
            <x v="23"/>
          </reference>
        </references>
      </pivotArea>
    </format>
    <format dxfId="1796">
      <pivotArea dataOnly="0" labelOnly="1" fieldPosition="0">
        <references count="5">
          <reference field="0" count="1" selected="0">
            <x v="225"/>
          </reference>
          <reference field="1" count="1" selected="0">
            <x v="170"/>
          </reference>
          <reference field="2" count="1" selected="0">
            <x v="120"/>
          </reference>
          <reference field="3" count="1" selected="0">
            <x v="0"/>
          </reference>
          <reference field="12" count="1">
            <x v="23"/>
          </reference>
        </references>
      </pivotArea>
    </format>
    <format dxfId="1795">
      <pivotArea dataOnly="0" labelOnly="1" fieldPosition="0">
        <references count="5">
          <reference field="0" count="1" selected="0">
            <x v="226"/>
          </reference>
          <reference field="1" count="1" selected="0">
            <x v="171"/>
          </reference>
          <reference field="2" count="1" selected="0">
            <x v="41"/>
          </reference>
          <reference field="3" count="1" selected="0">
            <x v="0"/>
          </reference>
          <reference field="12" count="1">
            <x v="23"/>
          </reference>
        </references>
      </pivotArea>
    </format>
    <format dxfId="1794">
      <pivotArea dataOnly="0" labelOnly="1" fieldPosition="0">
        <references count="5">
          <reference field="0" count="1" selected="0">
            <x v="227"/>
          </reference>
          <reference field="1" count="1" selected="0">
            <x v="172"/>
          </reference>
          <reference field="2" count="1" selected="0">
            <x v="42"/>
          </reference>
          <reference field="3" count="1" selected="0">
            <x v="0"/>
          </reference>
          <reference field="12" count="1">
            <x v="23"/>
          </reference>
        </references>
      </pivotArea>
    </format>
    <format dxfId="1793">
      <pivotArea dataOnly="0" labelOnly="1" fieldPosition="0">
        <references count="5">
          <reference field="0" count="1" selected="0">
            <x v="228"/>
          </reference>
          <reference field="1" count="1" selected="0">
            <x v="173"/>
          </reference>
          <reference field="2" count="1" selected="0">
            <x v="145"/>
          </reference>
          <reference field="3" count="1" selected="0">
            <x v="0"/>
          </reference>
          <reference field="12" count="1">
            <x v="3"/>
          </reference>
        </references>
      </pivotArea>
    </format>
    <format dxfId="1792">
      <pivotArea dataOnly="0" labelOnly="1" fieldPosition="0">
        <references count="5">
          <reference field="0" count="1" selected="0">
            <x v="229"/>
          </reference>
          <reference field="1" count="1" selected="0">
            <x v="174"/>
          </reference>
          <reference field="2" count="1" selected="0">
            <x v="91"/>
          </reference>
          <reference field="3" count="1" selected="0">
            <x v="0"/>
          </reference>
          <reference field="12" count="1">
            <x v="3"/>
          </reference>
        </references>
      </pivotArea>
    </format>
    <format dxfId="1791">
      <pivotArea dataOnly="0" labelOnly="1" fieldPosition="0">
        <references count="5">
          <reference field="0" count="1" selected="0">
            <x v="230"/>
          </reference>
          <reference field="1" count="1" selected="0">
            <x v="175"/>
          </reference>
          <reference field="2" count="1" selected="0">
            <x v="160"/>
          </reference>
          <reference field="3" count="1" selected="0">
            <x v="0"/>
          </reference>
          <reference field="12" count="1">
            <x v="3"/>
          </reference>
        </references>
      </pivotArea>
    </format>
    <format dxfId="1790">
      <pivotArea dataOnly="0" labelOnly="1" fieldPosition="0">
        <references count="5">
          <reference field="0" count="1" selected="0">
            <x v="231"/>
          </reference>
          <reference field="1" count="1" selected="0">
            <x v="176"/>
          </reference>
          <reference field="2" count="1" selected="0">
            <x v="42"/>
          </reference>
          <reference field="3" count="1" selected="0">
            <x v="0"/>
          </reference>
          <reference field="12" count="1">
            <x v="3"/>
          </reference>
        </references>
      </pivotArea>
    </format>
    <format dxfId="1789">
      <pivotArea dataOnly="0" labelOnly="1" fieldPosition="0">
        <references count="5">
          <reference field="0" count="1" selected="0">
            <x v="232"/>
          </reference>
          <reference field="1" count="1" selected="0">
            <x v="177"/>
          </reference>
          <reference field="2" count="1" selected="0">
            <x v="47"/>
          </reference>
          <reference field="3" count="1" selected="0">
            <x v="0"/>
          </reference>
          <reference field="12" count="1">
            <x v="3"/>
          </reference>
        </references>
      </pivotArea>
    </format>
    <format dxfId="1788">
      <pivotArea dataOnly="0" labelOnly="1" fieldPosition="0">
        <references count="5">
          <reference field="0" count="1" selected="0">
            <x v="233"/>
          </reference>
          <reference field="1" count="1" selected="0">
            <x v="178"/>
          </reference>
          <reference field="2" count="1" selected="0">
            <x v="32"/>
          </reference>
          <reference field="3" count="1" selected="0">
            <x v="0"/>
          </reference>
          <reference field="12" count="1">
            <x v="3"/>
          </reference>
        </references>
      </pivotArea>
    </format>
    <format dxfId="1787">
      <pivotArea dataOnly="0" labelOnly="1" fieldPosition="0">
        <references count="5">
          <reference field="0" count="1" selected="0">
            <x v="234"/>
          </reference>
          <reference field="1" count="1" selected="0">
            <x v="179"/>
          </reference>
          <reference field="2" count="1" selected="0">
            <x v="163"/>
          </reference>
          <reference field="3" count="1" selected="0">
            <x v="0"/>
          </reference>
          <reference field="12" count="1">
            <x v="28"/>
          </reference>
        </references>
      </pivotArea>
    </format>
    <format dxfId="1786">
      <pivotArea dataOnly="0" labelOnly="1" fieldPosition="0">
        <references count="5">
          <reference field="0" count="1" selected="0">
            <x v="235"/>
          </reference>
          <reference field="1" count="1" selected="0">
            <x v="191"/>
          </reference>
          <reference field="2" count="1" selected="0">
            <x v="155"/>
          </reference>
          <reference field="3" count="1" selected="0">
            <x v="0"/>
          </reference>
          <reference field="12" count="1">
            <x v="3"/>
          </reference>
        </references>
      </pivotArea>
    </format>
    <format dxfId="1785">
      <pivotArea dataOnly="0" labelOnly="1" fieldPosition="0">
        <references count="5">
          <reference field="0" count="1" selected="0">
            <x v="236"/>
          </reference>
          <reference field="1" count="1" selected="0">
            <x v="192"/>
          </reference>
          <reference field="2" count="1" selected="0">
            <x v="27"/>
          </reference>
          <reference field="3" count="1" selected="0">
            <x v="0"/>
          </reference>
          <reference field="12" count="1">
            <x v="3"/>
          </reference>
        </references>
      </pivotArea>
    </format>
    <format dxfId="1784">
      <pivotArea dataOnly="0" labelOnly="1" fieldPosition="0">
        <references count="5">
          <reference field="0" count="1" selected="0">
            <x v="237"/>
          </reference>
          <reference field="1" count="1" selected="0">
            <x v="193"/>
          </reference>
          <reference field="2" count="1" selected="0">
            <x v="89"/>
          </reference>
          <reference field="3" count="1" selected="0">
            <x v="0"/>
          </reference>
          <reference field="12" count="1">
            <x v="3"/>
          </reference>
        </references>
      </pivotArea>
    </format>
    <format dxfId="1783">
      <pivotArea dataOnly="0" labelOnly="1" fieldPosition="0">
        <references count="5">
          <reference field="0" count="1" selected="0">
            <x v="238"/>
          </reference>
          <reference field="1" count="1" selected="0">
            <x v="194"/>
          </reference>
          <reference field="2" count="1" selected="0">
            <x v="25"/>
          </reference>
          <reference field="3" count="1" selected="0">
            <x v="0"/>
          </reference>
          <reference field="12" count="1">
            <x v="0"/>
          </reference>
        </references>
      </pivotArea>
    </format>
    <format dxfId="1782">
      <pivotArea dataOnly="0" labelOnly="1" fieldPosition="0">
        <references count="5">
          <reference field="0" count="1" selected="0">
            <x v="239"/>
          </reference>
          <reference field="1" count="1" selected="0">
            <x v="195"/>
          </reference>
          <reference field="2" count="1" selected="0">
            <x v="28"/>
          </reference>
          <reference field="3" count="1" selected="0">
            <x v="0"/>
          </reference>
          <reference field="12" count="1">
            <x v="0"/>
          </reference>
        </references>
      </pivotArea>
    </format>
    <format dxfId="1781">
      <pivotArea dataOnly="0" labelOnly="1" fieldPosition="0">
        <references count="5">
          <reference field="0" count="1" selected="0">
            <x v="240"/>
          </reference>
          <reference field="1" count="1" selected="0">
            <x v="196"/>
          </reference>
          <reference field="2" count="1" selected="0">
            <x v="40"/>
          </reference>
          <reference field="3" count="1" selected="0">
            <x v="0"/>
          </reference>
          <reference field="12" count="1">
            <x v="3"/>
          </reference>
        </references>
      </pivotArea>
    </format>
    <format dxfId="1780">
      <pivotArea dataOnly="0" labelOnly="1" fieldPosition="0">
        <references count="5">
          <reference field="0" count="1" selected="0">
            <x v="241"/>
          </reference>
          <reference field="1" count="1" selected="0">
            <x v="197"/>
          </reference>
          <reference field="2" count="1" selected="0">
            <x v="195"/>
          </reference>
          <reference field="3" count="1" selected="0">
            <x v="0"/>
          </reference>
          <reference field="12" count="1">
            <x v="0"/>
          </reference>
        </references>
      </pivotArea>
    </format>
    <format dxfId="1779">
      <pivotArea dataOnly="0" labelOnly="1" fieldPosition="0">
        <references count="5">
          <reference field="0" count="1" selected="0">
            <x v="242"/>
          </reference>
          <reference field="1" count="1" selected="0">
            <x v="198"/>
          </reference>
          <reference field="2" count="1" selected="0">
            <x v="132"/>
          </reference>
          <reference field="3" count="1" selected="0">
            <x v="0"/>
          </reference>
          <reference field="12" count="1">
            <x v="6"/>
          </reference>
        </references>
      </pivotArea>
    </format>
    <format dxfId="1778">
      <pivotArea dataOnly="0" labelOnly="1" fieldPosition="0">
        <references count="6">
          <reference field="0" count="1" selected="0">
            <x v="0"/>
          </reference>
          <reference field="1" count="1" selected="0">
            <x v="228"/>
          </reference>
          <reference field="2" count="1" selected="0">
            <x v="153"/>
          </reference>
          <reference field="3" count="1" selected="0">
            <x v="0"/>
          </reference>
          <reference field="12" count="1" selected="0">
            <x v="7"/>
          </reference>
          <reference field="13" count="1">
            <x v="24"/>
          </reference>
        </references>
      </pivotArea>
    </format>
    <format dxfId="1777">
      <pivotArea dataOnly="0" labelOnly="1" fieldPosition="0">
        <references count="6">
          <reference field="0" count="1" selected="0">
            <x v="2"/>
          </reference>
          <reference field="1" count="1" selected="0">
            <x v="230"/>
          </reference>
          <reference field="2" count="1" selected="0">
            <x v="225"/>
          </reference>
          <reference field="3" count="1" selected="0">
            <x v="0"/>
          </reference>
          <reference field="12" count="1" selected="0">
            <x v="7"/>
          </reference>
          <reference field="13" count="1">
            <x v="0"/>
          </reference>
        </references>
      </pivotArea>
    </format>
    <format dxfId="1776">
      <pivotArea dataOnly="0" labelOnly="1" fieldPosition="0">
        <references count="6">
          <reference field="0" count="1" selected="0">
            <x v="3"/>
          </reference>
          <reference field="1" count="1" selected="0">
            <x v="231"/>
          </reference>
          <reference field="2" count="1" selected="0">
            <x v="88"/>
          </reference>
          <reference field="3" count="1" selected="0">
            <x v="0"/>
          </reference>
          <reference field="12" count="1" selected="0">
            <x v="3"/>
          </reference>
          <reference field="13" count="1">
            <x v="0"/>
          </reference>
        </references>
      </pivotArea>
    </format>
    <format dxfId="1775">
      <pivotArea dataOnly="0" labelOnly="1" fieldPosition="0">
        <references count="6">
          <reference field="0" count="1" selected="0">
            <x v="4"/>
          </reference>
          <reference field="1" count="1" selected="0">
            <x v="232"/>
          </reference>
          <reference field="2" count="1" selected="0">
            <x v="90"/>
          </reference>
          <reference field="3" count="1" selected="0">
            <x v="0"/>
          </reference>
          <reference field="12" count="1" selected="0">
            <x v="3"/>
          </reference>
          <reference field="13" count="1">
            <x v="0"/>
          </reference>
        </references>
      </pivotArea>
    </format>
    <format dxfId="1774">
      <pivotArea dataOnly="0" labelOnly="1" fieldPosition="0">
        <references count="6">
          <reference field="0" count="1" selected="0">
            <x v="5"/>
          </reference>
          <reference field="1" count="1" selected="0">
            <x v="233"/>
          </reference>
          <reference field="2" count="1" selected="0">
            <x v="224"/>
          </reference>
          <reference field="3" count="1" selected="0">
            <x v="0"/>
          </reference>
          <reference field="12" count="1" selected="0">
            <x v="7"/>
          </reference>
          <reference field="13" count="1">
            <x v="0"/>
          </reference>
        </references>
      </pivotArea>
    </format>
    <format dxfId="1773">
      <pivotArea dataOnly="0" labelOnly="1" fieldPosition="0">
        <references count="6">
          <reference field="0" count="1" selected="0">
            <x v="7"/>
          </reference>
          <reference field="1" count="1" selected="0">
            <x v="118"/>
          </reference>
          <reference field="2" count="1" selected="0">
            <x v="171"/>
          </reference>
          <reference field="3" count="1" selected="0">
            <x v="0"/>
          </reference>
          <reference field="12" count="1" selected="0">
            <x v="0"/>
          </reference>
          <reference field="13" count="1">
            <x v="0"/>
          </reference>
        </references>
      </pivotArea>
    </format>
    <format dxfId="1772">
      <pivotArea dataOnly="0" labelOnly="1" fieldPosition="0">
        <references count="6">
          <reference field="0" count="1" selected="0">
            <x v="9"/>
          </reference>
          <reference field="1" count="1" selected="0">
            <x v="120"/>
          </reference>
          <reference field="2" count="1" selected="0">
            <x v="168"/>
          </reference>
          <reference field="3" count="1" selected="0">
            <x v="0"/>
          </reference>
          <reference field="12" count="1" selected="0">
            <x v="0"/>
          </reference>
          <reference field="13" count="1">
            <x v="0"/>
          </reference>
        </references>
      </pivotArea>
    </format>
    <format dxfId="1771">
      <pivotArea dataOnly="0" labelOnly="1" fieldPosition="0">
        <references count="6">
          <reference field="0" count="1" selected="0">
            <x v="10"/>
          </reference>
          <reference field="1" count="1" selected="0">
            <x v="121"/>
          </reference>
          <reference field="2" count="1" selected="0">
            <x v="82"/>
          </reference>
          <reference field="3" count="1" selected="0">
            <x v="0"/>
          </reference>
          <reference field="12" count="1" selected="0">
            <x v="0"/>
          </reference>
          <reference field="13" count="1">
            <x v="0"/>
          </reference>
        </references>
      </pivotArea>
    </format>
    <format dxfId="1770">
      <pivotArea dataOnly="0" labelOnly="1" fieldPosition="0">
        <references count="6">
          <reference field="0" count="1" selected="0">
            <x v="11"/>
          </reference>
          <reference field="1" count="1" selected="0">
            <x v="122"/>
          </reference>
          <reference field="2" count="1" selected="0">
            <x v="26"/>
          </reference>
          <reference field="3" count="1" selected="0">
            <x v="0"/>
          </reference>
          <reference field="12" count="1" selected="0">
            <x v="0"/>
          </reference>
          <reference field="13" count="1">
            <x v="0"/>
          </reference>
        </references>
      </pivotArea>
    </format>
    <format dxfId="1769">
      <pivotArea dataOnly="0" labelOnly="1" fieldPosition="0">
        <references count="6">
          <reference field="0" count="1" selected="0">
            <x v="12"/>
          </reference>
          <reference field="1" count="1" selected="0">
            <x v="123"/>
          </reference>
          <reference field="2" count="1" selected="0">
            <x v="150"/>
          </reference>
          <reference field="3" count="1" selected="0">
            <x v="0"/>
          </reference>
          <reference field="12" count="1" selected="0">
            <x v="0"/>
          </reference>
          <reference field="13" count="1">
            <x v="2"/>
          </reference>
        </references>
      </pivotArea>
    </format>
    <format dxfId="1768">
      <pivotArea dataOnly="0" labelOnly="1" fieldPosition="0">
        <references count="6">
          <reference field="0" count="1" selected="0">
            <x v="16"/>
          </reference>
          <reference field="1" count="1" selected="0">
            <x v="64"/>
          </reference>
          <reference field="2" count="1" selected="0">
            <x v="157"/>
          </reference>
          <reference field="3" count="1" selected="0">
            <x v="0"/>
          </reference>
          <reference field="12" count="1" selected="0">
            <x v="7"/>
          </reference>
          <reference field="13" count="1">
            <x v="0"/>
          </reference>
        </references>
      </pivotArea>
    </format>
    <format dxfId="1767">
      <pivotArea dataOnly="0" labelOnly="1" fieldPosition="0">
        <references count="6">
          <reference field="0" count="1" selected="0">
            <x v="18"/>
          </reference>
          <reference field="1" count="1" selected="0">
            <x v="66"/>
          </reference>
          <reference field="2" count="1" selected="0">
            <x v="189"/>
          </reference>
          <reference field="3" count="1" selected="0">
            <x v="0"/>
          </reference>
          <reference field="12" count="1" selected="0">
            <x v="7"/>
          </reference>
          <reference field="13" count="1">
            <x v="0"/>
          </reference>
        </references>
      </pivotArea>
    </format>
    <format dxfId="1766">
      <pivotArea dataOnly="0" labelOnly="1" fieldPosition="0">
        <references count="6">
          <reference field="0" count="1" selected="0">
            <x v="22"/>
          </reference>
          <reference field="1" count="1" selected="0">
            <x v="19"/>
          </reference>
          <reference field="2" count="1" selected="0">
            <x v="39"/>
          </reference>
          <reference field="3" count="1" selected="0">
            <x v="0"/>
          </reference>
          <reference field="12" count="1" selected="0">
            <x v="9"/>
          </reference>
          <reference field="13" count="1">
            <x v="0"/>
          </reference>
        </references>
      </pivotArea>
    </format>
    <format dxfId="1765">
      <pivotArea dataOnly="0" labelOnly="1" fieldPosition="0">
        <references count="6">
          <reference field="0" count="1" selected="0">
            <x v="25"/>
          </reference>
          <reference field="1" count="1" selected="0">
            <x v="22"/>
          </reference>
          <reference field="2" count="1" selected="0">
            <x v="84"/>
          </reference>
          <reference field="3" count="1" selected="0">
            <x v="0"/>
          </reference>
          <reference field="12" count="1" selected="0">
            <x v="9"/>
          </reference>
          <reference field="13" count="1">
            <x v="0"/>
          </reference>
        </references>
      </pivotArea>
    </format>
    <format dxfId="1764">
      <pivotArea dataOnly="0" labelOnly="1" fieldPosition="0">
        <references count="6">
          <reference field="0" count="1" selected="0">
            <x v="26"/>
          </reference>
          <reference field="1" count="1" selected="0">
            <x v="23"/>
          </reference>
          <reference field="2" count="1" selected="0">
            <x v="217"/>
          </reference>
          <reference field="3" count="1" selected="0">
            <x v="0"/>
          </reference>
          <reference field="12" count="1" selected="0">
            <x v="5"/>
          </reference>
          <reference field="13" count="1">
            <x v="0"/>
          </reference>
        </references>
      </pivotArea>
    </format>
    <format dxfId="1763">
      <pivotArea dataOnly="0" labelOnly="1" fieldPosition="0">
        <references count="6">
          <reference field="0" count="1" selected="0">
            <x v="28"/>
          </reference>
          <reference field="1" count="1" selected="0">
            <x v="25"/>
          </reference>
          <reference field="2" count="1" selected="0">
            <x v="52"/>
          </reference>
          <reference field="3" count="1" selected="0">
            <x v="0"/>
          </reference>
          <reference field="12" count="1" selected="0">
            <x v="0"/>
          </reference>
          <reference field="13" count="1">
            <x v="0"/>
          </reference>
        </references>
      </pivotArea>
    </format>
    <format dxfId="1762">
      <pivotArea dataOnly="0" labelOnly="1" fieldPosition="0">
        <references count="6">
          <reference field="0" count="1" selected="0">
            <x v="29"/>
          </reference>
          <reference field="1" count="1" selected="0">
            <x v="26"/>
          </reference>
          <reference field="2" count="1" selected="0">
            <x v="62"/>
          </reference>
          <reference field="3" count="1" selected="0">
            <x v="0"/>
          </reference>
          <reference field="12" count="1" selected="0">
            <x v="15"/>
          </reference>
          <reference field="13" count="1">
            <x v="0"/>
          </reference>
        </references>
      </pivotArea>
    </format>
    <format dxfId="1761">
      <pivotArea dataOnly="0" labelOnly="1" fieldPosition="0">
        <references count="6">
          <reference field="0" count="1" selected="0">
            <x v="30"/>
          </reference>
          <reference field="1" count="1" selected="0">
            <x v="27"/>
          </reference>
          <reference field="2" count="1" selected="0">
            <x v="7"/>
          </reference>
          <reference field="3" count="1" selected="0">
            <x v="0"/>
          </reference>
          <reference field="12" count="1" selected="0">
            <x v="15"/>
          </reference>
          <reference field="13" count="1">
            <x v="0"/>
          </reference>
        </references>
      </pivotArea>
    </format>
    <format dxfId="1760">
      <pivotArea dataOnly="0" labelOnly="1" fieldPosition="0">
        <references count="6">
          <reference field="0" count="1" selected="0">
            <x v="31"/>
          </reference>
          <reference field="1" count="1" selected="0">
            <x v="28"/>
          </reference>
          <reference field="2" count="1" selected="0">
            <x v="53"/>
          </reference>
          <reference field="3" count="1" selected="0">
            <x v="0"/>
          </reference>
          <reference field="12" count="1" selected="0">
            <x v="7"/>
          </reference>
          <reference field="13" count="1">
            <x v="0"/>
          </reference>
        </references>
      </pivotArea>
    </format>
    <format dxfId="1759">
      <pivotArea dataOnly="0" labelOnly="1" fieldPosition="0">
        <references count="6">
          <reference field="0" count="1" selected="0">
            <x v="35"/>
          </reference>
          <reference field="1" count="1" selected="0">
            <x v="32"/>
          </reference>
          <reference field="2" count="1" selected="0">
            <x v="51"/>
          </reference>
          <reference field="3" count="1" selected="0">
            <x v="0"/>
          </reference>
          <reference field="12" count="1" selected="0">
            <x v="9"/>
          </reference>
          <reference field="13" count="1">
            <x v="0"/>
          </reference>
        </references>
      </pivotArea>
    </format>
    <format dxfId="1758">
      <pivotArea dataOnly="0" labelOnly="1" fieldPosition="0">
        <references count="6">
          <reference field="0" count="1" selected="0">
            <x v="36"/>
          </reference>
          <reference field="1" count="1" selected="0">
            <x v="33"/>
          </reference>
          <reference field="2" count="1" selected="0">
            <x v="130"/>
          </reference>
          <reference field="3" count="1" selected="0">
            <x v="0"/>
          </reference>
          <reference field="12" count="1" selected="0">
            <x v="22"/>
          </reference>
          <reference field="13" count="1">
            <x v="0"/>
          </reference>
        </references>
      </pivotArea>
    </format>
    <format dxfId="1757">
      <pivotArea dataOnly="0" labelOnly="1" fieldPosition="0">
        <references count="6">
          <reference field="0" count="1" selected="0">
            <x v="37"/>
          </reference>
          <reference field="1" count="1" selected="0">
            <x v="34"/>
          </reference>
          <reference field="2" count="1" selected="0">
            <x v="70"/>
          </reference>
          <reference field="3" count="1" selected="0">
            <x v="0"/>
          </reference>
          <reference field="12" count="1" selected="0">
            <x v="10"/>
          </reference>
          <reference field="13" count="1">
            <x v="0"/>
          </reference>
        </references>
      </pivotArea>
    </format>
    <format dxfId="1756">
      <pivotArea dataOnly="0" labelOnly="1" fieldPosition="0">
        <references count="6">
          <reference field="0" count="1" selected="0">
            <x v="38"/>
          </reference>
          <reference field="1" count="1" selected="0">
            <x v="0"/>
          </reference>
          <reference field="2" count="1" selected="0">
            <x v="45"/>
          </reference>
          <reference field="3" count="1" selected="0">
            <x v="0"/>
          </reference>
          <reference field="12" count="1" selected="0">
            <x v="10"/>
          </reference>
          <reference field="13" count="1">
            <x v="0"/>
          </reference>
        </references>
      </pivotArea>
    </format>
    <format dxfId="1755">
      <pivotArea dataOnly="0" labelOnly="1" fieldPosition="0">
        <references count="6">
          <reference field="0" count="1" selected="0">
            <x v="39"/>
          </reference>
          <reference field="1" count="1" selected="0">
            <x v="1"/>
          </reference>
          <reference field="2" count="1" selected="0">
            <x v="46"/>
          </reference>
          <reference field="3" count="1" selected="0">
            <x v="0"/>
          </reference>
          <reference field="12" count="1" selected="0">
            <x v="10"/>
          </reference>
          <reference field="13" count="1">
            <x v="0"/>
          </reference>
        </references>
      </pivotArea>
    </format>
    <format dxfId="1754">
      <pivotArea dataOnly="0" labelOnly="1" fieldPosition="0">
        <references count="6">
          <reference field="0" count="1" selected="0">
            <x v="42"/>
          </reference>
          <reference field="1" count="1" selected="0">
            <x v="4"/>
          </reference>
          <reference field="2" count="1" selected="0">
            <x v="64"/>
          </reference>
          <reference field="3" count="1" selected="0">
            <x v="0"/>
          </reference>
          <reference field="12" count="1" selected="0">
            <x v="10"/>
          </reference>
          <reference field="13" count="1">
            <x v="0"/>
          </reference>
        </references>
      </pivotArea>
    </format>
    <format dxfId="1753">
      <pivotArea dataOnly="0" labelOnly="1" fieldPosition="0">
        <references count="6">
          <reference field="0" count="1" selected="0">
            <x v="43"/>
          </reference>
          <reference field="1" count="1" selected="0">
            <x v="5"/>
          </reference>
          <reference field="2" count="1" selected="0">
            <x v="19"/>
          </reference>
          <reference field="3" count="1" selected="0">
            <x v="0"/>
          </reference>
          <reference field="12" count="1" selected="0">
            <x v="10"/>
          </reference>
          <reference field="13" count="1">
            <x v="0"/>
          </reference>
        </references>
      </pivotArea>
    </format>
    <format dxfId="1752">
      <pivotArea dataOnly="0" labelOnly="1" fieldPosition="0">
        <references count="6">
          <reference field="0" count="1" selected="0">
            <x v="44"/>
          </reference>
          <reference field="1" count="1" selected="0">
            <x v="6"/>
          </reference>
          <reference field="2" count="1" selected="0">
            <x v="23"/>
          </reference>
          <reference field="3" count="1" selected="0">
            <x v="0"/>
          </reference>
          <reference field="12" count="1" selected="0">
            <x v="10"/>
          </reference>
          <reference field="13" count="1">
            <x v="0"/>
          </reference>
        </references>
      </pivotArea>
    </format>
    <format dxfId="1751">
      <pivotArea dataOnly="0" labelOnly="1" fieldPosition="0">
        <references count="6">
          <reference field="0" count="1" selected="0">
            <x v="45"/>
          </reference>
          <reference field="1" count="1" selected="0">
            <x v="7"/>
          </reference>
          <reference field="2" count="1" selected="0">
            <x v="22"/>
          </reference>
          <reference field="3" count="1" selected="0">
            <x v="0"/>
          </reference>
          <reference field="12" count="1" selected="0">
            <x v="10"/>
          </reference>
          <reference field="13" count="1">
            <x v="0"/>
          </reference>
        </references>
      </pivotArea>
    </format>
    <format dxfId="1750">
      <pivotArea dataOnly="0" labelOnly="1" fieldPosition="0">
        <references count="6">
          <reference field="0" count="1" selected="0">
            <x v="46"/>
          </reference>
          <reference field="1" count="1" selected="0">
            <x v="8"/>
          </reference>
          <reference field="2" count="1" selected="0">
            <x v="135"/>
          </reference>
          <reference field="3" count="1" selected="0">
            <x v="0"/>
          </reference>
          <reference field="12" count="1" selected="0">
            <x v="10"/>
          </reference>
          <reference field="13" count="1">
            <x v="0"/>
          </reference>
        </references>
      </pivotArea>
    </format>
    <format dxfId="1749">
      <pivotArea dataOnly="0" labelOnly="1" fieldPosition="0">
        <references count="6">
          <reference field="0" count="1" selected="0">
            <x v="47"/>
          </reference>
          <reference field="1" count="1" selected="0">
            <x v="9"/>
          </reference>
          <reference field="2" count="1" selected="0">
            <x v="141"/>
          </reference>
          <reference field="3" count="1" selected="0">
            <x v="0"/>
          </reference>
          <reference field="12" count="1" selected="0">
            <x v="10"/>
          </reference>
          <reference field="13" count="1">
            <x v="0"/>
          </reference>
        </references>
      </pivotArea>
    </format>
    <format dxfId="1748">
      <pivotArea dataOnly="0" labelOnly="1" fieldPosition="0">
        <references count="6">
          <reference field="0" count="1" selected="0">
            <x v="49"/>
          </reference>
          <reference field="1" count="1" selected="0">
            <x v="11"/>
          </reference>
          <reference field="2" count="1" selected="0">
            <x v="127"/>
          </reference>
          <reference field="3" count="1" selected="0">
            <x v="0"/>
          </reference>
          <reference field="12" count="1" selected="0">
            <x v="10"/>
          </reference>
          <reference field="13" count="1">
            <x v="0"/>
          </reference>
        </references>
      </pivotArea>
    </format>
    <format dxfId="1747">
      <pivotArea dataOnly="0" labelOnly="1" fieldPosition="0">
        <references count="6">
          <reference field="0" count="1" selected="0">
            <x v="55"/>
          </reference>
          <reference field="1" count="1" selected="0">
            <x v="35"/>
          </reference>
          <reference field="2" count="1" selected="0">
            <x v="65"/>
          </reference>
          <reference field="3" count="1" selected="0">
            <x v="0"/>
          </reference>
          <reference field="12" count="1" selected="0">
            <x v="3"/>
          </reference>
          <reference field="13" count="1">
            <x v="0"/>
          </reference>
        </references>
      </pivotArea>
    </format>
    <format dxfId="1746">
      <pivotArea dataOnly="0" labelOnly="1" fieldPosition="0">
        <references count="6">
          <reference field="0" count="1" selected="0">
            <x v="56"/>
          </reference>
          <reference field="1" count="1" selected="0">
            <x v="36"/>
          </reference>
          <reference field="2" count="1" selected="0">
            <x v="183"/>
          </reference>
          <reference field="3" count="1" selected="0">
            <x v="0"/>
          </reference>
          <reference field="12" count="1" selected="0">
            <x v="3"/>
          </reference>
          <reference field="13" count="1">
            <x v="0"/>
          </reference>
        </references>
      </pivotArea>
    </format>
    <format dxfId="1745">
      <pivotArea dataOnly="0" labelOnly="1" fieldPosition="0">
        <references count="6">
          <reference field="0" count="1" selected="0">
            <x v="62"/>
          </reference>
          <reference field="1" count="1" selected="0">
            <x v="42"/>
          </reference>
          <reference field="2" count="1" selected="0">
            <x v="15"/>
          </reference>
          <reference field="3" count="1" selected="0">
            <x v="0"/>
          </reference>
          <reference field="12" count="1" selected="0">
            <x v="3"/>
          </reference>
          <reference field="13" count="1">
            <x v="0"/>
          </reference>
        </references>
      </pivotArea>
    </format>
    <format dxfId="1744">
      <pivotArea dataOnly="0" labelOnly="1" fieldPosition="0">
        <references count="6">
          <reference field="0" count="1" selected="0">
            <x v="63"/>
          </reference>
          <reference field="1" count="1" selected="0">
            <x v="43"/>
          </reference>
          <reference field="2" count="1" selected="0">
            <x v="152"/>
          </reference>
          <reference field="3" count="1" selected="0">
            <x v="0"/>
          </reference>
          <reference field="12" count="1" selected="0">
            <x v="3"/>
          </reference>
          <reference field="13" count="1">
            <x v="0"/>
          </reference>
        </references>
      </pivotArea>
    </format>
    <format dxfId="1743">
      <pivotArea dataOnly="0" labelOnly="1" fieldPosition="0">
        <references count="6">
          <reference field="0" count="1" selected="0">
            <x v="64"/>
          </reference>
          <reference field="1" count="1" selected="0">
            <x v="44"/>
          </reference>
          <reference field="2" count="1" selected="0">
            <x v="146"/>
          </reference>
          <reference field="3" count="1" selected="0">
            <x v="0"/>
          </reference>
          <reference field="12" count="1" selected="0">
            <x v="3"/>
          </reference>
          <reference field="13" count="1">
            <x v="0"/>
          </reference>
        </references>
      </pivotArea>
    </format>
    <format dxfId="1742">
      <pivotArea dataOnly="0" labelOnly="1" fieldPosition="0">
        <references count="6">
          <reference field="0" count="1" selected="0">
            <x v="65"/>
          </reference>
          <reference field="1" count="1" selected="0">
            <x v="45"/>
          </reference>
          <reference field="2" count="1" selected="0">
            <x v="204"/>
          </reference>
          <reference field="3" count="1" selected="0">
            <x v="0"/>
          </reference>
          <reference field="12" count="1" selected="0">
            <x v="3"/>
          </reference>
          <reference field="13" count="1">
            <x v="0"/>
          </reference>
        </references>
      </pivotArea>
    </format>
    <format dxfId="1741">
      <pivotArea dataOnly="0" labelOnly="1" fieldPosition="0">
        <references count="6">
          <reference field="0" count="1" selected="0">
            <x v="66"/>
          </reference>
          <reference field="1" count="1" selected="0">
            <x v="46"/>
          </reference>
          <reference field="2" count="1" selected="0">
            <x v="92"/>
          </reference>
          <reference field="3" count="1" selected="0">
            <x v="0"/>
          </reference>
          <reference field="12" count="1" selected="0">
            <x v="3"/>
          </reference>
          <reference field="13" count="1">
            <x v="0"/>
          </reference>
        </references>
      </pivotArea>
    </format>
    <format dxfId="1740">
      <pivotArea dataOnly="0" labelOnly="1" fieldPosition="0">
        <references count="6">
          <reference field="0" count="1" selected="0">
            <x v="67"/>
          </reference>
          <reference field="1" count="1" selected="0">
            <x v="47"/>
          </reference>
          <reference field="2" count="1" selected="0">
            <x v="181"/>
          </reference>
          <reference field="3" count="1" selected="0">
            <x v="0"/>
          </reference>
          <reference field="12" count="1" selected="0">
            <x v="3"/>
          </reference>
          <reference field="13" count="1">
            <x v="0"/>
          </reference>
        </references>
      </pivotArea>
    </format>
    <format dxfId="1739">
      <pivotArea dataOnly="0" labelOnly="1" fieldPosition="0">
        <references count="6">
          <reference field="0" count="1" selected="0">
            <x v="68"/>
          </reference>
          <reference field="1" count="1" selected="0">
            <x v="48"/>
          </reference>
          <reference field="2" count="1" selected="0">
            <x v="231"/>
          </reference>
          <reference field="3" count="1" selected="0">
            <x v="0"/>
          </reference>
          <reference field="12" count="1" selected="0">
            <x v="3"/>
          </reference>
          <reference field="13" count="1">
            <x v="0"/>
          </reference>
        </references>
      </pivotArea>
    </format>
    <format dxfId="1738">
      <pivotArea dataOnly="0" labelOnly="1" fieldPosition="0">
        <references count="6">
          <reference field="0" count="1" selected="0">
            <x v="79"/>
          </reference>
          <reference field="1" count="1" selected="0">
            <x v="59"/>
          </reference>
          <reference field="2" count="1" selected="0">
            <x v="21"/>
          </reference>
          <reference field="3" count="1" selected="0">
            <x v="0"/>
          </reference>
          <reference field="12" count="1" selected="0">
            <x v="3"/>
          </reference>
          <reference field="13" count="1">
            <x v="0"/>
          </reference>
        </references>
      </pivotArea>
    </format>
    <format dxfId="1737">
      <pivotArea dataOnly="0" labelOnly="1" fieldPosition="0">
        <references count="6">
          <reference field="0" count="1" selected="0">
            <x v="81"/>
          </reference>
          <reference field="1" count="1" selected="0">
            <x v="68"/>
          </reference>
          <reference field="2" count="1" selected="0">
            <x v="112"/>
          </reference>
          <reference field="3" count="1" selected="0">
            <x v="0"/>
          </reference>
          <reference field="12" count="1" selected="0">
            <x v="0"/>
          </reference>
          <reference field="13" count="1">
            <x v="0"/>
          </reference>
        </references>
      </pivotArea>
    </format>
    <format dxfId="1736">
      <pivotArea dataOnly="0" labelOnly="1" fieldPosition="0">
        <references count="6">
          <reference field="0" count="1" selected="0">
            <x v="82"/>
          </reference>
          <reference field="1" count="1" selected="0">
            <x v="69"/>
          </reference>
          <reference field="2" count="1" selected="0">
            <x v="226"/>
          </reference>
          <reference field="3" count="1" selected="0">
            <x v="0"/>
          </reference>
          <reference field="12" count="1" selected="0">
            <x v="5"/>
          </reference>
          <reference field="13" count="1">
            <x v="0"/>
          </reference>
        </references>
      </pivotArea>
    </format>
    <format dxfId="1735">
      <pivotArea dataOnly="0" labelOnly="1" fieldPosition="0">
        <references count="6">
          <reference field="0" count="1" selected="0">
            <x v="83"/>
          </reference>
          <reference field="1" count="1" selected="0">
            <x v="70"/>
          </reference>
          <reference field="2" count="1" selected="0">
            <x v="193"/>
          </reference>
          <reference field="3" count="1" selected="0">
            <x v="0"/>
          </reference>
          <reference field="12" count="1" selected="0">
            <x v="5"/>
          </reference>
          <reference field="13" count="1">
            <x v="0"/>
          </reference>
        </references>
      </pivotArea>
    </format>
    <format dxfId="1734">
      <pivotArea dataOnly="0" labelOnly="1" fieldPosition="0">
        <references count="6">
          <reference field="0" count="1" selected="0">
            <x v="84"/>
          </reference>
          <reference field="1" count="1" selected="0">
            <x v="71"/>
          </reference>
          <reference field="2" count="1" selected="0">
            <x v="192"/>
          </reference>
          <reference field="3" count="1" selected="0">
            <x v="0"/>
          </reference>
          <reference field="12" count="1" selected="0">
            <x v="7"/>
          </reference>
          <reference field="13" count="1">
            <x v="0"/>
          </reference>
        </references>
      </pivotArea>
    </format>
    <format dxfId="1733">
      <pivotArea dataOnly="0" labelOnly="1" fieldPosition="0">
        <references count="6">
          <reference field="0" count="1" selected="0">
            <x v="85"/>
          </reference>
          <reference field="1" count="1" selected="0">
            <x v="72"/>
          </reference>
          <reference field="2" count="1" selected="0">
            <x v="87"/>
          </reference>
          <reference field="3" count="1" selected="0">
            <x v="0"/>
          </reference>
          <reference field="12" count="1" selected="0">
            <x v="7"/>
          </reference>
          <reference field="13" count="1">
            <x v="0"/>
          </reference>
        </references>
      </pivotArea>
    </format>
    <format dxfId="1732">
      <pivotArea dataOnly="0" labelOnly="1" fieldPosition="0">
        <references count="6">
          <reference field="0" count="1" selected="0">
            <x v="86"/>
          </reference>
          <reference field="1" count="1" selected="0">
            <x v="73"/>
          </reference>
          <reference field="2" count="1" selected="0">
            <x v="154"/>
          </reference>
          <reference field="3" count="1" selected="0">
            <x v="0"/>
          </reference>
          <reference field="12" count="1" selected="0">
            <x v="7"/>
          </reference>
          <reference field="13" count="1">
            <x v="0"/>
          </reference>
        </references>
      </pivotArea>
    </format>
    <format dxfId="1731">
      <pivotArea dataOnly="0" labelOnly="1" fieldPosition="0">
        <references count="6">
          <reference field="0" count="1" selected="0">
            <x v="87"/>
          </reference>
          <reference field="1" count="1" selected="0">
            <x v="74"/>
          </reference>
          <reference field="2" count="1" selected="0">
            <x v="208"/>
          </reference>
          <reference field="3" count="1" selected="0">
            <x v="0"/>
          </reference>
          <reference field="12" count="1" selected="0">
            <x v="7"/>
          </reference>
          <reference field="13" count="1">
            <x v="0"/>
          </reference>
        </references>
      </pivotArea>
    </format>
    <format dxfId="1730">
      <pivotArea dataOnly="0" labelOnly="1" fieldPosition="0">
        <references count="6">
          <reference field="0" count="1" selected="0">
            <x v="88"/>
          </reference>
          <reference field="1" count="1" selected="0">
            <x v="75"/>
          </reference>
          <reference field="2" count="1" selected="0">
            <x v="38"/>
          </reference>
          <reference field="3" count="1" selected="0">
            <x v="0"/>
          </reference>
          <reference field="12" count="1" selected="0">
            <x v="2"/>
          </reference>
          <reference field="13" count="1">
            <x v="0"/>
          </reference>
        </references>
      </pivotArea>
    </format>
    <format dxfId="1729">
      <pivotArea dataOnly="0" labelOnly="1" fieldPosition="0">
        <references count="6">
          <reference field="0" count="1" selected="0">
            <x v="89"/>
          </reference>
          <reference field="1" count="1" selected="0">
            <x v="76"/>
          </reference>
          <reference field="2" count="1" selected="0">
            <x v="232"/>
          </reference>
          <reference field="3" count="1" selected="0">
            <x v="0"/>
          </reference>
          <reference field="12" count="1" selected="0">
            <x v="7"/>
          </reference>
          <reference field="13" count="1">
            <x v="0"/>
          </reference>
        </references>
      </pivotArea>
    </format>
    <format dxfId="1728">
      <pivotArea dataOnly="0" labelOnly="1" fieldPosition="0">
        <references count="6">
          <reference field="0" count="1" selected="0">
            <x v="90"/>
          </reference>
          <reference field="1" count="1" selected="0">
            <x v="77"/>
          </reference>
          <reference field="2" count="1" selected="0">
            <x v="43"/>
          </reference>
          <reference field="3" count="1" selected="0">
            <x v="0"/>
          </reference>
          <reference field="12" count="1" selected="0">
            <x v="7"/>
          </reference>
          <reference field="13" count="1">
            <x v="0"/>
          </reference>
        </references>
      </pivotArea>
    </format>
    <format dxfId="1727">
      <pivotArea dataOnly="0" labelOnly="1" fieldPosition="0">
        <references count="6">
          <reference field="0" count="1" selected="0">
            <x v="91"/>
          </reference>
          <reference field="1" count="1" selected="0">
            <x v="78"/>
          </reference>
          <reference field="2" count="1" selected="0">
            <x v="12"/>
          </reference>
          <reference field="3" count="1" selected="0">
            <x v="0"/>
          </reference>
          <reference field="12" count="1" selected="0">
            <x v="7"/>
          </reference>
          <reference field="13" count="1">
            <x v="0"/>
          </reference>
        </references>
      </pivotArea>
    </format>
    <format dxfId="1726">
      <pivotArea dataOnly="0" labelOnly="1" fieldPosition="0">
        <references count="6">
          <reference field="0" count="1" selected="0">
            <x v="93"/>
          </reference>
          <reference field="1" count="1" selected="0">
            <x v="80"/>
          </reference>
          <reference field="2" count="1" selected="0">
            <x v="180"/>
          </reference>
          <reference field="3" count="1" selected="0">
            <x v="0"/>
          </reference>
          <reference field="12" count="1" selected="0">
            <x v="7"/>
          </reference>
          <reference field="13" count="1">
            <x v="0"/>
          </reference>
        </references>
      </pivotArea>
    </format>
    <format dxfId="1725">
      <pivotArea dataOnly="0" labelOnly="1" fieldPosition="0">
        <references count="6">
          <reference field="0" count="1" selected="0">
            <x v="94"/>
          </reference>
          <reference field="1" count="1" selected="0">
            <x v="81"/>
          </reference>
          <reference field="2" count="1" selected="0">
            <x v="60"/>
          </reference>
          <reference field="3" count="1" selected="0">
            <x v="0"/>
          </reference>
          <reference field="12" count="1" selected="0">
            <x v="7"/>
          </reference>
          <reference field="13" count="1">
            <x v="0"/>
          </reference>
        </references>
      </pivotArea>
    </format>
    <format dxfId="1724">
      <pivotArea dataOnly="0" labelOnly="1" fieldPosition="0">
        <references count="6">
          <reference field="0" count="1" selected="0">
            <x v="95"/>
          </reference>
          <reference field="1" count="1" selected="0">
            <x v="82"/>
          </reference>
          <reference field="2" count="1" selected="0">
            <x v="5"/>
          </reference>
          <reference field="3" count="1" selected="0">
            <x v="0"/>
          </reference>
          <reference field="12" count="1" selected="0">
            <x v="1"/>
          </reference>
          <reference field="13" count="1">
            <x v="0"/>
          </reference>
        </references>
      </pivotArea>
    </format>
    <format dxfId="1723">
      <pivotArea dataOnly="0" labelOnly="1" fieldPosition="0">
        <references count="6">
          <reference field="0" count="1" selected="0">
            <x v="96"/>
          </reference>
          <reference field="1" count="1" selected="0">
            <x v="83"/>
          </reference>
          <reference field="2" count="1" selected="0">
            <x v="173"/>
          </reference>
          <reference field="3" count="1" selected="0">
            <x v="0"/>
          </reference>
          <reference field="12" count="1" selected="0">
            <x v="3"/>
          </reference>
          <reference field="13" count="1">
            <x v="0"/>
          </reference>
        </references>
      </pivotArea>
    </format>
    <format dxfId="1722">
      <pivotArea dataOnly="0" labelOnly="1" fieldPosition="0">
        <references count="6">
          <reference field="0" count="1" selected="0">
            <x v="97"/>
          </reference>
          <reference field="1" count="1" selected="0">
            <x v="84"/>
          </reference>
          <reference field="2" count="1" selected="0">
            <x v="6"/>
          </reference>
          <reference field="3" count="1" selected="0">
            <x v="0"/>
          </reference>
          <reference field="12" count="1" selected="0">
            <x v="3"/>
          </reference>
          <reference field="13" count="1">
            <x v="0"/>
          </reference>
        </references>
      </pivotArea>
    </format>
    <format dxfId="1721">
      <pivotArea dataOnly="0" labelOnly="1" fieldPosition="0">
        <references count="6">
          <reference field="0" count="1" selected="0">
            <x v="98"/>
          </reference>
          <reference field="1" count="1" selected="0">
            <x v="85"/>
          </reference>
          <reference field="2" count="1" selected="0">
            <x v="214"/>
          </reference>
          <reference field="3" count="1" selected="0">
            <x v="0"/>
          </reference>
          <reference field="12" count="1" selected="0">
            <x v="3"/>
          </reference>
          <reference field="13" count="1">
            <x v="0"/>
          </reference>
        </references>
      </pivotArea>
    </format>
    <format dxfId="1720">
      <pivotArea dataOnly="0" labelOnly="1" fieldPosition="0">
        <references count="6">
          <reference field="0" count="1" selected="0">
            <x v="99"/>
          </reference>
          <reference field="1" count="1" selected="0">
            <x v="86"/>
          </reference>
          <reference field="2" count="1" selected="0">
            <x v="66"/>
          </reference>
          <reference field="3" count="1" selected="0">
            <x v="0"/>
          </reference>
          <reference field="12" count="1" selected="0">
            <x v="3"/>
          </reference>
          <reference field="13" count="1">
            <x v="0"/>
          </reference>
        </references>
      </pivotArea>
    </format>
    <format dxfId="1719">
      <pivotArea dataOnly="0" labelOnly="1" fieldPosition="0">
        <references count="6">
          <reference field="0" count="1" selected="0">
            <x v="100"/>
          </reference>
          <reference field="1" count="1" selected="0">
            <x v="87"/>
          </reference>
          <reference field="2" count="1" selected="0">
            <x v="75"/>
          </reference>
          <reference field="3" count="1" selected="0">
            <x v="0"/>
          </reference>
          <reference field="12" count="1" selected="0">
            <x v="3"/>
          </reference>
          <reference field="13" count="1">
            <x v="0"/>
          </reference>
        </references>
      </pivotArea>
    </format>
    <format dxfId="1718">
      <pivotArea dataOnly="0" labelOnly="1" fieldPosition="0">
        <references count="6">
          <reference field="0" count="1" selected="0">
            <x v="101"/>
          </reference>
          <reference field="1" count="1" selected="0">
            <x v="88"/>
          </reference>
          <reference field="2" count="1" selected="0">
            <x v="29"/>
          </reference>
          <reference field="3" count="1" selected="0">
            <x v="0"/>
          </reference>
          <reference field="12" count="1" selected="0">
            <x v="3"/>
          </reference>
          <reference field="13" count="1">
            <x v="0"/>
          </reference>
        </references>
      </pivotArea>
    </format>
    <format dxfId="1717">
      <pivotArea dataOnly="0" labelOnly="1" fieldPosition="0">
        <references count="6">
          <reference field="0" count="1" selected="0">
            <x v="102"/>
          </reference>
          <reference field="1" count="1" selected="0">
            <x v="89"/>
          </reference>
          <reference field="2" count="1" selected="0">
            <x v="14"/>
          </reference>
          <reference field="3" count="1" selected="0">
            <x v="0"/>
          </reference>
          <reference field="12" count="1" selected="0">
            <x v="3"/>
          </reference>
          <reference field="13" count="1">
            <x v="0"/>
          </reference>
        </references>
      </pivotArea>
    </format>
    <format dxfId="1716">
      <pivotArea dataOnly="0" labelOnly="1" fieldPosition="0">
        <references count="6">
          <reference field="0" count="1" selected="0">
            <x v="103"/>
          </reference>
          <reference field="1" count="1" selected="0">
            <x v="90"/>
          </reference>
          <reference field="2" count="1" selected="0">
            <x v="73"/>
          </reference>
          <reference field="3" count="1" selected="0">
            <x v="0"/>
          </reference>
          <reference field="12" count="1" selected="0">
            <x v="3"/>
          </reference>
          <reference field="13" count="1">
            <x v="0"/>
          </reference>
        </references>
      </pivotArea>
    </format>
    <format dxfId="1715">
      <pivotArea dataOnly="0" labelOnly="1" fieldPosition="0">
        <references count="6">
          <reference field="0" count="1" selected="0">
            <x v="104"/>
          </reference>
          <reference field="1" count="1" selected="0">
            <x v="91"/>
          </reference>
          <reference field="2" count="1" selected="0">
            <x v="68"/>
          </reference>
          <reference field="3" count="1" selected="0">
            <x v="0"/>
          </reference>
          <reference field="12" count="1" selected="0">
            <x v="3"/>
          </reference>
          <reference field="13" count="1">
            <x v="0"/>
          </reference>
        </references>
      </pivotArea>
    </format>
    <format dxfId="1714">
      <pivotArea dataOnly="0" labelOnly="1" fieldPosition="0">
        <references count="6">
          <reference field="0" count="1" selected="0">
            <x v="105"/>
          </reference>
          <reference field="1" count="1" selected="0">
            <x v="92"/>
          </reference>
          <reference field="2" count="1" selected="0">
            <x v="134"/>
          </reference>
          <reference field="3" count="1" selected="0">
            <x v="0"/>
          </reference>
          <reference field="12" count="1" selected="0">
            <x v="7"/>
          </reference>
          <reference field="13" count="1">
            <x v="0"/>
          </reference>
        </references>
      </pivotArea>
    </format>
    <format dxfId="1713">
      <pivotArea dataOnly="0" labelOnly="1" fieldPosition="0">
        <references count="6">
          <reference field="0" count="1" selected="0">
            <x v="106"/>
          </reference>
          <reference field="1" count="1" selected="0">
            <x v="93"/>
          </reference>
          <reference field="2" count="1" selected="0">
            <x v="76"/>
          </reference>
          <reference field="3" count="1" selected="0">
            <x v="0"/>
          </reference>
          <reference field="12" count="1" selected="0">
            <x v="7"/>
          </reference>
          <reference field="13" count="1">
            <x v="0"/>
          </reference>
        </references>
      </pivotArea>
    </format>
    <format dxfId="1712">
      <pivotArea dataOnly="0" labelOnly="1" fieldPosition="0">
        <references count="6">
          <reference field="0" count="1" selected="0">
            <x v="107"/>
          </reference>
          <reference field="1" count="1" selected="0">
            <x v="94"/>
          </reference>
          <reference field="2" count="1" selected="0">
            <x v="190"/>
          </reference>
          <reference field="3" count="1" selected="0">
            <x v="0"/>
          </reference>
          <reference field="12" count="1" selected="0">
            <x v="7"/>
          </reference>
          <reference field="13" count="1">
            <x v="0"/>
          </reference>
        </references>
      </pivotArea>
    </format>
    <format dxfId="1711">
      <pivotArea dataOnly="0" labelOnly="1" fieldPosition="0">
        <references count="6">
          <reference field="0" count="1" selected="0">
            <x v="108"/>
          </reference>
          <reference field="1" count="1" selected="0">
            <x v="95"/>
          </reference>
          <reference field="2" count="1" selected="0">
            <x v="236"/>
          </reference>
          <reference field="3" count="1" selected="0">
            <x v="0"/>
          </reference>
          <reference field="12" count="1" selected="0">
            <x v="7"/>
          </reference>
          <reference field="13" count="1">
            <x v="0"/>
          </reference>
        </references>
      </pivotArea>
    </format>
    <format dxfId="1710">
      <pivotArea dataOnly="0" labelOnly="1" fieldPosition="0">
        <references count="6">
          <reference field="0" count="1" selected="0">
            <x v="110"/>
          </reference>
          <reference field="1" count="1" selected="0">
            <x v="97"/>
          </reference>
          <reference field="2" count="1" selected="0">
            <x v="123"/>
          </reference>
          <reference field="3" count="1" selected="0">
            <x v="0"/>
          </reference>
          <reference field="12" count="1" selected="0">
            <x v="7"/>
          </reference>
          <reference field="13" count="1">
            <x v="0"/>
          </reference>
        </references>
      </pivotArea>
    </format>
    <format dxfId="1709">
      <pivotArea dataOnly="0" labelOnly="1" fieldPosition="0">
        <references count="6">
          <reference field="0" count="1" selected="0">
            <x v="111"/>
          </reference>
          <reference field="1" count="1" selected="0">
            <x v="98"/>
          </reference>
          <reference field="2" count="1" selected="0">
            <x v="83"/>
          </reference>
          <reference field="3" count="1" selected="0">
            <x v="0"/>
          </reference>
          <reference field="12" count="1" selected="0">
            <x v="7"/>
          </reference>
          <reference field="13" count="1">
            <x v="0"/>
          </reference>
        </references>
      </pivotArea>
    </format>
    <format dxfId="1708">
      <pivotArea dataOnly="0" labelOnly="1" fieldPosition="0">
        <references count="6">
          <reference field="0" count="1" selected="0">
            <x v="113"/>
          </reference>
          <reference field="1" count="1" selected="0">
            <x v="100"/>
          </reference>
          <reference field="2" count="1" selected="0">
            <x v="124"/>
          </reference>
          <reference field="3" count="1" selected="0">
            <x v="0"/>
          </reference>
          <reference field="12" count="1" selected="0">
            <x v="7"/>
          </reference>
          <reference field="13" count="1">
            <x v="0"/>
          </reference>
        </references>
      </pivotArea>
    </format>
    <format dxfId="1707">
      <pivotArea dataOnly="0" labelOnly="1" fieldPosition="0">
        <references count="6">
          <reference field="0" count="1" selected="0">
            <x v="121"/>
          </reference>
          <reference field="1" count="1" selected="0">
            <x v="108"/>
          </reference>
          <reference field="2" count="1" selected="0">
            <x v="207"/>
          </reference>
          <reference field="3" count="1" selected="0">
            <x v="0"/>
          </reference>
          <reference field="12" count="1" selected="0">
            <x v="5"/>
          </reference>
          <reference field="13" count="1">
            <x v="0"/>
          </reference>
        </references>
      </pivotArea>
    </format>
    <format dxfId="1706">
      <pivotArea dataOnly="0" labelOnly="1" fieldPosition="0">
        <references count="6">
          <reference field="0" count="1" selected="0">
            <x v="122"/>
          </reference>
          <reference field="1" count="1" selected="0">
            <x v="109"/>
          </reference>
          <reference field="2" count="1" selected="0">
            <x v="35"/>
          </reference>
          <reference field="3" count="1" selected="0">
            <x v="0"/>
          </reference>
          <reference field="12" count="1" selected="0">
            <x v="3"/>
          </reference>
          <reference field="13" count="1">
            <x v="0"/>
          </reference>
        </references>
      </pivotArea>
    </format>
    <format dxfId="1705">
      <pivotArea dataOnly="0" labelOnly="1" fieldPosition="0">
        <references count="6">
          <reference field="0" count="1" selected="0">
            <x v="123"/>
          </reference>
          <reference field="1" count="1" selected="0">
            <x v="110"/>
          </reference>
          <reference field="2" count="1" selected="0">
            <x v="176"/>
          </reference>
          <reference field="3" count="1" selected="0">
            <x v="0"/>
          </reference>
          <reference field="12" count="1" selected="0">
            <x v="5"/>
          </reference>
          <reference field="13" count="1">
            <x v="0"/>
          </reference>
        </references>
      </pivotArea>
    </format>
    <format dxfId="1704">
      <pivotArea dataOnly="0" labelOnly="1" fieldPosition="0">
        <references count="6">
          <reference field="0" count="1" selected="0">
            <x v="124"/>
          </reference>
          <reference field="1" count="1" selected="0">
            <x v="111"/>
          </reference>
          <reference field="2" count="1" selected="0">
            <x v="218"/>
          </reference>
          <reference field="3" count="1" selected="0">
            <x v="0"/>
          </reference>
          <reference field="12" count="1" selected="0">
            <x v="0"/>
          </reference>
          <reference field="13" count="1">
            <x v="0"/>
          </reference>
        </references>
      </pivotArea>
    </format>
    <format dxfId="1703">
      <pivotArea dataOnly="0" labelOnly="1" fieldPosition="0">
        <references count="6">
          <reference field="0" count="1" selected="0">
            <x v="125"/>
          </reference>
          <reference field="1" count="1" selected="0">
            <x v="112"/>
          </reference>
          <reference field="2" count="1" selected="0">
            <x v="197"/>
          </reference>
          <reference field="3" count="1" selected="0">
            <x v="0"/>
          </reference>
          <reference field="12" count="1" selected="0">
            <x v="3"/>
          </reference>
          <reference field="13" count="1">
            <x v="0"/>
          </reference>
        </references>
      </pivotArea>
    </format>
    <format dxfId="1702">
      <pivotArea dataOnly="0" labelOnly="1" fieldPosition="0">
        <references count="6">
          <reference field="0" count="1" selected="0">
            <x v="126"/>
          </reference>
          <reference field="1" count="1" selected="0">
            <x v="113"/>
          </reference>
          <reference field="2" count="1" selected="0">
            <x v="191"/>
          </reference>
          <reference field="3" count="1" selected="0">
            <x v="0"/>
          </reference>
          <reference field="12" count="1" selected="0">
            <x v="0"/>
          </reference>
          <reference field="13" count="1">
            <x v="0"/>
          </reference>
        </references>
      </pivotArea>
    </format>
    <format dxfId="1701">
      <pivotArea dataOnly="0" labelOnly="1" fieldPosition="0">
        <references count="6">
          <reference field="0" count="1" selected="0">
            <x v="127"/>
          </reference>
          <reference field="1" count="1" selected="0">
            <x v="114"/>
          </reference>
          <reference field="2" count="1" selected="0">
            <x v="174"/>
          </reference>
          <reference field="3" count="1" selected="0">
            <x v="0"/>
          </reference>
          <reference field="12" count="1" selected="0">
            <x v="0"/>
          </reference>
          <reference field="13" count="1">
            <x v="0"/>
          </reference>
        </references>
      </pivotArea>
    </format>
    <format dxfId="1700">
      <pivotArea dataOnly="0" labelOnly="1" fieldPosition="0">
        <references count="6">
          <reference field="0" count="1" selected="0">
            <x v="128"/>
          </reference>
          <reference field="1" count="1" selected="0">
            <x v="115"/>
          </reference>
          <reference field="2" count="1" selected="0">
            <x v="59"/>
          </reference>
          <reference field="3" count="1" selected="0">
            <x v="0"/>
          </reference>
          <reference field="12" count="1" selected="0">
            <x v="0"/>
          </reference>
          <reference field="13" count="1">
            <x v="0"/>
          </reference>
        </references>
      </pivotArea>
    </format>
    <format dxfId="1699">
      <pivotArea dataOnly="0" labelOnly="1" fieldPosition="0">
        <references count="6">
          <reference field="0" count="1" selected="0">
            <x v="129"/>
          </reference>
          <reference field="1" count="1" selected="0">
            <x v="116"/>
          </reference>
          <reference field="2" count="1" selected="0">
            <x v="212"/>
          </reference>
          <reference field="3" count="1" selected="0">
            <x v="0"/>
          </reference>
          <reference field="12" count="1" selected="0">
            <x v="3"/>
          </reference>
          <reference field="13" count="1">
            <x v="0"/>
          </reference>
        </references>
      </pivotArea>
    </format>
    <format dxfId="1698">
      <pivotArea dataOnly="0" labelOnly="1" fieldPosition="0">
        <references count="6">
          <reference field="0" count="1" selected="0">
            <x v="130"/>
          </reference>
          <reference field="1" count="1" selected="0">
            <x v="117"/>
          </reference>
          <reference field="2" count="1" selected="0">
            <x v="118"/>
          </reference>
          <reference field="3" count="1" selected="0">
            <x v="0"/>
          </reference>
          <reference field="12" count="1" selected="0">
            <x v="7"/>
          </reference>
          <reference field="13" count="1">
            <x v="0"/>
          </reference>
        </references>
      </pivotArea>
    </format>
    <format dxfId="1697">
      <pivotArea dataOnly="0" labelOnly="1" fieldPosition="0">
        <references count="6">
          <reference field="0" count="1" selected="0">
            <x v="134"/>
          </reference>
          <reference field="1" count="1" selected="0">
            <x v="127"/>
          </reference>
          <reference field="2" count="1" selected="0">
            <x v="2"/>
          </reference>
          <reference field="3" count="1" selected="0">
            <x v="0"/>
          </reference>
          <reference field="12" count="1" selected="0">
            <x v="4"/>
          </reference>
          <reference field="13" count="1">
            <x v="0"/>
          </reference>
        </references>
      </pivotArea>
    </format>
    <format dxfId="1696">
      <pivotArea dataOnly="0" labelOnly="1" fieldPosition="0">
        <references count="6">
          <reference field="0" count="1" selected="0">
            <x v="135"/>
          </reference>
          <reference field="1" count="1" selected="0">
            <x v="128"/>
          </reference>
          <reference field="2" count="1" selected="0">
            <x v="151"/>
          </reference>
          <reference field="3" count="1" selected="0">
            <x v="0"/>
          </reference>
          <reference field="12" count="1" selected="0">
            <x v="3"/>
          </reference>
          <reference field="13" count="1">
            <x v="0"/>
          </reference>
        </references>
      </pivotArea>
    </format>
    <format dxfId="1695">
      <pivotArea dataOnly="0" labelOnly="1" fieldPosition="0">
        <references count="6">
          <reference field="0" count="1" selected="0">
            <x v="136"/>
          </reference>
          <reference field="1" count="1" selected="0">
            <x v="129"/>
          </reference>
          <reference field="2" count="1" selected="0">
            <x v="219"/>
          </reference>
          <reference field="3" count="1" selected="0">
            <x v="0"/>
          </reference>
          <reference field="12" count="1" selected="0">
            <x v="3"/>
          </reference>
          <reference field="13" count="1">
            <x v="0"/>
          </reference>
        </references>
      </pivotArea>
    </format>
    <format dxfId="1694">
      <pivotArea dataOnly="0" labelOnly="1" fieldPosition="0">
        <references count="6">
          <reference field="0" count="1" selected="0">
            <x v="144"/>
          </reference>
          <reference field="1" count="1" selected="0">
            <x v="137"/>
          </reference>
          <reference field="2" count="1" selected="0">
            <x v="79"/>
          </reference>
          <reference field="3" count="1" selected="0">
            <x v="0"/>
          </reference>
          <reference field="12" count="1" selected="0">
            <x v="0"/>
          </reference>
          <reference field="13" count="1">
            <x v="0"/>
          </reference>
        </references>
      </pivotArea>
    </format>
    <format dxfId="1693">
      <pivotArea dataOnly="0" labelOnly="1" fieldPosition="0">
        <references count="6">
          <reference field="0" count="1" selected="0">
            <x v="146"/>
          </reference>
          <reference field="1" count="1" selected="0">
            <x v="139"/>
          </reference>
          <reference field="2" count="1" selected="0">
            <x v="30"/>
          </reference>
          <reference field="3" count="1" selected="0">
            <x v="0"/>
          </reference>
          <reference field="12" count="1" selected="0">
            <x v="26"/>
          </reference>
          <reference field="13" count="1">
            <x v="0"/>
          </reference>
        </references>
      </pivotArea>
    </format>
    <format dxfId="1692">
      <pivotArea dataOnly="0" labelOnly="1" fieldPosition="0">
        <references count="6">
          <reference field="0" count="1" selected="0">
            <x v="147"/>
          </reference>
          <reference field="1" count="1" selected="0">
            <x v="140"/>
          </reference>
          <reference field="2" count="1" selected="0">
            <x v="211"/>
          </reference>
          <reference field="3" count="1" selected="0">
            <x v="0"/>
          </reference>
          <reference field="12" count="1" selected="0">
            <x v="26"/>
          </reference>
          <reference field="13" count="1">
            <x v="0"/>
          </reference>
        </references>
      </pivotArea>
    </format>
    <format dxfId="1691">
      <pivotArea dataOnly="0" labelOnly="1" fieldPosition="0">
        <references count="6">
          <reference field="0" count="1" selected="0">
            <x v="148"/>
          </reference>
          <reference field="1" count="1" selected="0">
            <x v="141"/>
          </reference>
          <reference field="2" count="1" selected="0">
            <x v="95"/>
          </reference>
          <reference field="3" count="1" selected="0">
            <x v="0"/>
          </reference>
          <reference field="12" count="1" selected="0">
            <x v="26"/>
          </reference>
          <reference field="13" count="1">
            <x v="0"/>
          </reference>
        </references>
      </pivotArea>
    </format>
    <format dxfId="1690">
      <pivotArea dataOnly="0" labelOnly="1" fieldPosition="0">
        <references count="6">
          <reference field="0" count="1" selected="0">
            <x v="149"/>
          </reference>
          <reference field="1" count="1" selected="0">
            <x v="142"/>
          </reference>
          <reference field="2" count="1" selected="0">
            <x v="165"/>
          </reference>
          <reference field="3" count="1" selected="0">
            <x v="0"/>
          </reference>
          <reference field="12" count="1" selected="0">
            <x v="14"/>
          </reference>
          <reference field="13" count="1">
            <x v="0"/>
          </reference>
        </references>
      </pivotArea>
    </format>
    <format dxfId="1689">
      <pivotArea dataOnly="0" labelOnly="1" fieldPosition="0">
        <references count="6">
          <reference field="0" count="1" selected="0">
            <x v="150"/>
          </reference>
          <reference field="1" count="1" selected="0">
            <x v="143"/>
          </reference>
          <reference field="2" count="1" selected="0">
            <x v="166"/>
          </reference>
          <reference field="3" count="1" selected="0">
            <x v="0"/>
          </reference>
          <reference field="12" count="1" selected="0">
            <x v="14"/>
          </reference>
          <reference field="13" count="1">
            <x v="0"/>
          </reference>
        </references>
      </pivotArea>
    </format>
    <format dxfId="1688">
      <pivotArea dataOnly="0" labelOnly="1" fieldPosition="0">
        <references count="6">
          <reference field="0" count="1" selected="0">
            <x v="151"/>
          </reference>
          <reference field="1" count="1" selected="0">
            <x v="144"/>
          </reference>
          <reference field="2" count="1" selected="0">
            <x v="85"/>
          </reference>
          <reference field="3" count="1" selected="0">
            <x v="0"/>
          </reference>
          <reference field="12" count="1" selected="0">
            <x v="14"/>
          </reference>
          <reference field="13" count="1">
            <x v="0"/>
          </reference>
        </references>
      </pivotArea>
    </format>
    <format dxfId="1687">
      <pivotArea dataOnly="0" labelOnly="1" fieldPosition="0">
        <references count="6">
          <reference field="0" count="1" selected="0">
            <x v="152"/>
          </reference>
          <reference field="1" count="1" selected="0">
            <x v="145"/>
          </reference>
          <reference field="2" count="1" selected="0">
            <x v="86"/>
          </reference>
          <reference field="3" count="1" selected="0">
            <x v="0"/>
          </reference>
          <reference field="12" count="1" selected="0">
            <x v="14"/>
          </reference>
          <reference field="13" count="1">
            <x v="0"/>
          </reference>
        </references>
      </pivotArea>
    </format>
    <format dxfId="1686">
      <pivotArea dataOnly="0" labelOnly="1" fieldPosition="0">
        <references count="6">
          <reference field="0" count="1" selected="0">
            <x v="153"/>
          </reference>
          <reference field="1" count="1" selected="0">
            <x v="146"/>
          </reference>
          <reference field="2" count="1" selected="0">
            <x v="54"/>
          </reference>
          <reference field="3" count="1" selected="0">
            <x v="0"/>
          </reference>
          <reference field="12" count="1" selected="0">
            <x v="14"/>
          </reference>
          <reference field="13" count="1">
            <x v="0"/>
          </reference>
        </references>
      </pivotArea>
    </format>
    <format dxfId="1685">
      <pivotArea dataOnly="0" labelOnly="1" fieldPosition="0">
        <references count="6">
          <reference field="0" count="1" selected="0">
            <x v="154"/>
          </reference>
          <reference field="1" count="1" selected="0">
            <x v="147"/>
          </reference>
          <reference field="2" count="1" selected="0">
            <x v="109"/>
          </reference>
          <reference field="3" count="1" selected="0">
            <x v="0"/>
          </reference>
          <reference field="12" count="1" selected="0">
            <x v="14"/>
          </reference>
          <reference field="13" count="1">
            <x v="0"/>
          </reference>
        </references>
      </pivotArea>
    </format>
    <format dxfId="1684">
      <pivotArea dataOnly="0" labelOnly="1" fieldPosition="0">
        <references count="6">
          <reference field="0" count="1" selected="0">
            <x v="155"/>
          </reference>
          <reference field="1" count="1" selected="0">
            <x v="148"/>
          </reference>
          <reference field="2" count="1" selected="0">
            <x v="3"/>
          </reference>
          <reference field="3" count="1" selected="0">
            <x v="0"/>
          </reference>
          <reference field="12" count="1" selected="0">
            <x v="23"/>
          </reference>
          <reference field="13" count="1">
            <x v="0"/>
          </reference>
        </references>
      </pivotArea>
    </format>
    <format dxfId="1683">
      <pivotArea dataOnly="0" labelOnly="1" fieldPosition="0">
        <references count="6">
          <reference field="0" count="1" selected="0">
            <x v="159"/>
          </reference>
          <reference field="1" count="1" selected="0">
            <x v="183"/>
          </reference>
          <reference field="2" count="1" selected="0">
            <x v="122"/>
          </reference>
          <reference field="3" count="1" selected="0">
            <x v="0"/>
          </reference>
          <reference field="12" count="1" selected="0">
            <x v="8"/>
          </reference>
          <reference field="13" count="1">
            <x v="0"/>
          </reference>
        </references>
      </pivotArea>
    </format>
    <format dxfId="1682">
      <pivotArea dataOnly="0" labelOnly="1" fieldPosition="0">
        <references count="6">
          <reference field="0" count="1" selected="0">
            <x v="160"/>
          </reference>
          <reference field="1" count="1" selected="0">
            <x v="184"/>
          </reference>
          <reference field="2" count="1" selected="0">
            <x v="187"/>
          </reference>
          <reference field="3" count="1" selected="0">
            <x v="0"/>
          </reference>
          <reference field="12" count="1" selected="0">
            <x v="7"/>
          </reference>
          <reference field="13" count="1">
            <x v="0"/>
          </reference>
        </references>
      </pivotArea>
    </format>
    <format dxfId="1681">
      <pivotArea dataOnly="0" labelOnly="1" fieldPosition="0">
        <references count="6">
          <reference field="0" count="1" selected="0">
            <x v="161"/>
          </reference>
          <reference field="1" count="1" selected="0">
            <x v="185"/>
          </reference>
          <reference field="2" count="1" selected="0">
            <x v="186"/>
          </reference>
          <reference field="3" count="1" selected="0">
            <x v="0"/>
          </reference>
          <reference field="12" count="1" selected="0">
            <x v="9"/>
          </reference>
          <reference field="13" count="1">
            <x v="0"/>
          </reference>
        </references>
      </pivotArea>
    </format>
    <format dxfId="1680">
      <pivotArea dataOnly="0" labelOnly="1" fieldPosition="0">
        <references count="6">
          <reference field="0" count="1" selected="0">
            <x v="162"/>
          </reference>
          <reference field="1" count="1" selected="0">
            <x v="186"/>
          </reference>
          <reference field="2" count="1" selected="0">
            <x v="125"/>
          </reference>
          <reference field="3" count="1" selected="0">
            <x v="0"/>
          </reference>
          <reference field="12" count="1" selected="0">
            <x v="10"/>
          </reference>
          <reference field="13" count="1">
            <x v="0"/>
          </reference>
        </references>
      </pivotArea>
    </format>
    <format dxfId="1679">
      <pivotArea dataOnly="0" labelOnly="1" fieldPosition="0">
        <references count="6">
          <reference field="0" count="1" selected="0">
            <x v="164"/>
          </reference>
          <reference field="1" count="1" selected="0">
            <x v="188"/>
          </reference>
          <reference field="2" count="1" selected="0">
            <x v="119"/>
          </reference>
          <reference field="3" count="1" selected="0">
            <x v="0"/>
          </reference>
          <reference field="12" count="1" selected="0">
            <x v="13"/>
          </reference>
          <reference field="13" count="1">
            <x v="0"/>
          </reference>
        </references>
      </pivotArea>
    </format>
    <format dxfId="1678">
      <pivotArea dataOnly="0" labelOnly="1" fieldPosition="0">
        <references count="6">
          <reference field="0" count="1" selected="0">
            <x v="165"/>
          </reference>
          <reference field="1" count="1" selected="0">
            <x v="189"/>
          </reference>
          <reference field="2" count="1" selected="0">
            <x v="156"/>
          </reference>
          <reference field="3" count="1" selected="0">
            <x v="0"/>
          </reference>
          <reference field="12" count="1" selected="0">
            <x v="13"/>
          </reference>
          <reference field="13" count="1">
            <x v="0"/>
          </reference>
        </references>
      </pivotArea>
    </format>
    <format dxfId="1677">
      <pivotArea dataOnly="0" labelOnly="1" fieldPosition="0">
        <references count="6">
          <reference field="0" count="1" selected="0">
            <x v="166"/>
          </reference>
          <reference field="1" count="1" selected="0">
            <x v="190"/>
          </reference>
          <reference field="2" count="1" selected="0">
            <x v="213"/>
          </reference>
          <reference field="3" count="1" selected="0">
            <x v="0"/>
          </reference>
          <reference field="12" count="1" selected="0">
            <x v="13"/>
          </reference>
          <reference field="13" count="1">
            <x v="0"/>
          </reference>
        </references>
      </pivotArea>
    </format>
    <format dxfId="1676">
      <pivotArea dataOnly="0" labelOnly="1" fieldPosition="0">
        <references count="6">
          <reference field="0" count="1" selected="0">
            <x v="167"/>
          </reference>
          <reference field="1" count="1" selected="0">
            <x v="199"/>
          </reference>
          <reference field="2" count="1" selected="0">
            <x v="56"/>
          </reference>
          <reference field="3" count="1" selected="0">
            <x v="0"/>
          </reference>
          <reference field="12" count="1" selected="0">
            <x v="18"/>
          </reference>
          <reference field="13" count="1">
            <x v="0"/>
          </reference>
        </references>
      </pivotArea>
    </format>
    <format dxfId="1675">
      <pivotArea dataOnly="0" labelOnly="1" fieldPosition="0">
        <references count="6">
          <reference field="0" count="1" selected="0">
            <x v="168"/>
          </reference>
          <reference field="1" count="1" selected="0">
            <x v="200"/>
          </reference>
          <reference field="2" count="1" selected="0">
            <x v="9"/>
          </reference>
          <reference field="3" count="1" selected="0">
            <x v="0"/>
          </reference>
          <reference field="12" count="1" selected="0">
            <x v="7"/>
          </reference>
          <reference field="13" count="1">
            <x v="0"/>
          </reference>
        </references>
      </pivotArea>
    </format>
    <format dxfId="1674">
      <pivotArea dataOnly="0" labelOnly="1" fieldPosition="0">
        <references count="6">
          <reference field="0" count="1" selected="0">
            <x v="171"/>
          </reference>
          <reference field="1" count="1" selected="0">
            <x v="203"/>
          </reference>
          <reference field="2" count="1" selected="0">
            <x v="10"/>
          </reference>
          <reference field="3" count="1" selected="0">
            <x v="0"/>
          </reference>
          <reference field="12" count="1" selected="0">
            <x v="9"/>
          </reference>
          <reference field="13" count="1">
            <x v="0"/>
          </reference>
        </references>
      </pivotArea>
    </format>
    <format dxfId="1673">
      <pivotArea dataOnly="0" labelOnly="1" fieldPosition="0">
        <references count="6">
          <reference field="0" count="1" selected="0">
            <x v="172"/>
          </reference>
          <reference field="1" count="1" selected="0">
            <x v="204"/>
          </reference>
          <reference field="2" count="1" selected="0">
            <x v="216"/>
          </reference>
          <reference field="3" count="1" selected="0">
            <x v="0"/>
          </reference>
          <reference field="12" count="1" selected="0">
            <x v="2"/>
          </reference>
          <reference field="13" count="1">
            <x v="0"/>
          </reference>
        </references>
      </pivotArea>
    </format>
    <format dxfId="1672">
      <pivotArea dataOnly="0" labelOnly="1" fieldPosition="0">
        <references count="6">
          <reference field="0" count="1" selected="0">
            <x v="173"/>
          </reference>
          <reference field="1" count="1" selected="0">
            <x v="205"/>
          </reference>
          <reference field="2" count="1" selected="0">
            <x v="94"/>
          </reference>
          <reference field="3" count="1" selected="0">
            <x v="0"/>
          </reference>
          <reference field="12" count="1" selected="0">
            <x v="20"/>
          </reference>
          <reference field="13" count="1">
            <x v="0"/>
          </reference>
        </references>
      </pivotArea>
    </format>
    <format dxfId="1671">
      <pivotArea dataOnly="0" labelOnly="1" fieldPosition="0">
        <references count="6">
          <reference field="0" count="1" selected="0">
            <x v="175"/>
          </reference>
          <reference field="1" count="1" selected="0">
            <x v="207"/>
          </reference>
          <reference field="2" count="1" selected="0">
            <x v="172"/>
          </reference>
          <reference field="3" count="1" selected="0">
            <x v="0"/>
          </reference>
          <reference field="12" count="1" selected="0">
            <x v="21"/>
          </reference>
          <reference field="13" count="1">
            <x v="0"/>
          </reference>
        </references>
      </pivotArea>
    </format>
    <format dxfId="1670">
      <pivotArea dataOnly="0" labelOnly="1" fieldPosition="0">
        <references count="6">
          <reference field="0" count="1" selected="0">
            <x v="176"/>
          </reference>
          <reference field="1" count="1" selected="0">
            <x v="208"/>
          </reference>
          <reference field="2" count="1" selected="0">
            <x v="215"/>
          </reference>
          <reference field="3" count="1" selected="0">
            <x v="0"/>
          </reference>
          <reference field="12" count="1" selected="0">
            <x v="20"/>
          </reference>
          <reference field="13" count="1">
            <x v="0"/>
          </reference>
        </references>
      </pivotArea>
    </format>
    <format dxfId="1669">
      <pivotArea dataOnly="0" labelOnly="1" fieldPosition="0">
        <references count="6">
          <reference field="0" count="1" selected="0">
            <x v="177"/>
          </reference>
          <reference field="1" count="1" selected="0">
            <x v="209"/>
          </reference>
          <reference field="2" count="1" selected="0">
            <x v="114"/>
          </reference>
          <reference field="3" count="1" selected="0">
            <x v="0"/>
          </reference>
          <reference field="12" count="1" selected="0">
            <x v="20"/>
          </reference>
          <reference field="13" count="1">
            <x v="0"/>
          </reference>
        </references>
      </pivotArea>
    </format>
    <format dxfId="1668">
      <pivotArea dataOnly="0" labelOnly="1" fieldPosition="0">
        <references count="6">
          <reference field="0" count="1" selected="0">
            <x v="178"/>
          </reference>
          <reference field="1" count="1" selected="0">
            <x v="210"/>
          </reference>
          <reference field="2" count="1" selected="0">
            <x v="11"/>
          </reference>
          <reference field="3" count="1" selected="0">
            <x v="0"/>
          </reference>
          <reference field="12" count="1" selected="0">
            <x v="20"/>
          </reference>
          <reference field="13" count="1">
            <x v="0"/>
          </reference>
        </references>
      </pivotArea>
    </format>
    <format dxfId="1667">
      <pivotArea dataOnly="0" labelOnly="1" fieldPosition="0">
        <references count="6">
          <reference field="0" count="1" selected="0">
            <x v="179"/>
          </reference>
          <reference field="1" count="1" selected="0">
            <x v="211"/>
          </reference>
          <reference field="2" count="1" selected="0">
            <x v="96"/>
          </reference>
          <reference field="3" count="1" selected="0">
            <x v="0"/>
          </reference>
          <reference field="12" count="1" selected="0">
            <x v="20"/>
          </reference>
          <reference field="13" count="1">
            <x v="0"/>
          </reference>
        </references>
      </pivotArea>
    </format>
    <format dxfId="1666">
      <pivotArea dataOnly="0" labelOnly="1" fieldPosition="0">
        <references count="6">
          <reference field="0" count="1" selected="0">
            <x v="180"/>
          </reference>
          <reference field="1" count="1" selected="0">
            <x v="212"/>
          </reference>
          <reference field="2" count="1" selected="0">
            <x v="97"/>
          </reference>
          <reference field="3" count="1" selected="0">
            <x v="0"/>
          </reference>
          <reference field="12" count="1" selected="0">
            <x v="14"/>
          </reference>
          <reference field="13" count="1">
            <x v="0"/>
          </reference>
        </references>
      </pivotArea>
    </format>
    <format dxfId="1665">
      <pivotArea dataOnly="0" labelOnly="1" fieldPosition="0">
        <references count="6">
          <reference field="0" count="1" selected="0">
            <x v="181"/>
          </reference>
          <reference field="1" count="1" selected="0">
            <x v="213"/>
          </reference>
          <reference field="2" count="1" selected="0">
            <x v="234"/>
          </reference>
          <reference field="3" count="1" selected="0">
            <x v="0"/>
          </reference>
          <reference field="12" count="1" selected="0">
            <x v="14"/>
          </reference>
          <reference field="13" count="1">
            <x v="0"/>
          </reference>
        </references>
      </pivotArea>
    </format>
    <format dxfId="1664">
      <pivotArea dataOnly="0" labelOnly="1" fieldPosition="0">
        <references count="6">
          <reference field="0" count="1" selected="0">
            <x v="182"/>
          </reference>
          <reference field="1" count="1" selected="0">
            <x v="214"/>
          </reference>
          <reference field="2" count="1" selected="0">
            <x v="235"/>
          </reference>
          <reference field="3" count="1" selected="0">
            <x v="0"/>
          </reference>
          <reference field="12" count="1" selected="0">
            <x v="7"/>
          </reference>
          <reference field="13" count="1">
            <x v="0"/>
          </reference>
        </references>
      </pivotArea>
    </format>
    <format dxfId="1663">
      <pivotArea dataOnly="0" labelOnly="1" fieldPosition="0">
        <references count="6">
          <reference field="0" count="1" selected="0">
            <x v="183"/>
          </reference>
          <reference field="1" count="1" selected="0">
            <x v="215"/>
          </reference>
          <reference field="2" count="1" selected="0">
            <x v="206"/>
          </reference>
          <reference field="3" count="1" selected="0">
            <x v="0"/>
          </reference>
          <reference field="12" count="1" selected="0">
            <x v="14"/>
          </reference>
          <reference field="13" count="1">
            <x v="0"/>
          </reference>
        </references>
      </pivotArea>
    </format>
    <format dxfId="1662">
      <pivotArea dataOnly="0" labelOnly="1" fieldPosition="0">
        <references count="6">
          <reference field="0" count="1" selected="0">
            <x v="184"/>
          </reference>
          <reference field="1" count="1" selected="0">
            <x v="216"/>
          </reference>
          <reference field="2" count="1" selected="0">
            <x v="111"/>
          </reference>
          <reference field="3" count="1" selected="0">
            <x v="0"/>
          </reference>
          <reference field="12" count="1" selected="0">
            <x v="22"/>
          </reference>
          <reference field="13" count="1">
            <x v="0"/>
          </reference>
        </references>
      </pivotArea>
    </format>
    <format dxfId="1661">
      <pivotArea dataOnly="0" labelOnly="1" fieldPosition="0">
        <references count="6">
          <reference field="0" count="1" selected="0">
            <x v="185"/>
          </reference>
          <reference field="1" count="1" selected="0">
            <x v="217"/>
          </reference>
          <reference field="2" count="1" selected="0">
            <x v="113"/>
          </reference>
          <reference field="3" count="1" selected="0">
            <x v="0"/>
          </reference>
          <reference field="12" count="1" selected="0">
            <x v="12"/>
          </reference>
          <reference field="13" count="1">
            <x v="0"/>
          </reference>
        </references>
      </pivotArea>
    </format>
    <format dxfId="1660">
      <pivotArea dataOnly="0" labelOnly="1" fieldPosition="0">
        <references count="6">
          <reference field="0" count="1" selected="0">
            <x v="186"/>
          </reference>
          <reference field="1" count="1" selected="0">
            <x v="218"/>
          </reference>
          <reference field="2" count="1" selected="0">
            <x v="93"/>
          </reference>
          <reference field="3" count="1" selected="0">
            <x v="0"/>
          </reference>
          <reference field="12" count="1" selected="0">
            <x v="12"/>
          </reference>
          <reference field="13" count="1">
            <x v="2"/>
          </reference>
        </references>
      </pivotArea>
    </format>
    <format dxfId="1659">
      <pivotArea dataOnly="0" labelOnly="1" fieldPosition="0">
        <references count="6">
          <reference field="0" count="1" selected="0">
            <x v="187"/>
          </reference>
          <reference field="1" count="1" selected="0">
            <x v="219"/>
          </reference>
          <reference field="2" count="1" selected="0">
            <x v="104"/>
          </reference>
          <reference field="3" count="1" selected="0">
            <x v="0"/>
          </reference>
          <reference field="12" count="1" selected="0">
            <x v="12"/>
          </reference>
          <reference field="13" count="1">
            <x v="14"/>
          </reference>
        </references>
      </pivotArea>
    </format>
    <format dxfId="1658">
      <pivotArea dataOnly="0" labelOnly="1" fieldPosition="0">
        <references count="6">
          <reference field="0" count="1" selected="0">
            <x v="188"/>
          </reference>
          <reference field="1" count="1" selected="0">
            <x v="220"/>
          </reference>
          <reference field="2" count="1" selected="0">
            <x v="196"/>
          </reference>
          <reference field="3" count="1" selected="0">
            <x v="0"/>
          </reference>
          <reference field="12" count="1" selected="0">
            <x v="12"/>
          </reference>
          <reference field="13" count="1">
            <x v="14"/>
          </reference>
        </references>
      </pivotArea>
    </format>
    <format dxfId="1657">
      <pivotArea dataOnly="0" labelOnly="1" fieldPosition="0">
        <references count="6">
          <reference field="0" count="1" selected="0">
            <x v="189"/>
          </reference>
          <reference field="1" count="1" selected="0">
            <x v="221"/>
          </reference>
          <reference field="2" count="1" selected="0">
            <x v="182"/>
          </reference>
          <reference field="3" count="1" selected="0">
            <x v="0"/>
          </reference>
          <reference field="12" count="1" selected="0">
            <x v="12"/>
          </reference>
          <reference field="13" count="1">
            <x v="0"/>
          </reference>
        </references>
      </pivotArea>
    </format>
    <format dxfId="1656">
      <pivotArea dataOnly="0" labelOnly="1" fieldPosition="0">
        <references count="6">
          <reference field="0" count="1" selected="0">
            <x v="192"/>
          </reference>
          <reference field="1" count="1" selected="0">
            <x v="224"/>
          </reference>
          <reference field="2" count="1" selected="0">
            <x v="80"/>
          </reference>
          <reference field="3" count="1" selected="0">
            <x v="0"/>
          </reference>
          <reference field="12" count="1" selected="0">
            <x v="7"/>
          </reference>
          <reference field="13" count="1">
            <x v="0"/>
          </reference>
        </references>
      </pivotArea>
    </format>
    <format dxfId="1655">
      <pivotArea dataOnly="0" labelOnly="1" fieldPosition="0">
        <references count="6">
          <reference field="0" count="1" selected="0">
            <x v="193"/>
          </reference>
          <reference field="1" count="1" selected="0">
            <x v="225"/>
          </reference>
          <reference field="2" count="1" selected="0">
            <x v="238"/>
          </reference>
          <reference field="3" count="1" selected="0">
            <x v="0"/>
          </reference>
          <reference field="12" count="1" selected="0">
            <x v="7"/>
          </reference>
          <reference field="13" count="1">
            <x v="0"/>
          </reference>
        </references>
      </pivotArea>
    </format>
    <format dxfId="1654">
      <pivotArea dataOnly="0" labelOnly="1" fieldPosition="0">
        <references count="6">
          <reference field="0" count="1" selected="0">
            <x v="197"/>
          </reference>
          <reference field="1" count="1" selected="0">
            <x v="236"/>
          </reference>
          <reference field="2" count="1" selected="0">
            <x v="102"/>
          </reference>
          <reference field="3" count="1" selected="0">
            <x v="0"/>
          </reference>
          <reference field="12" count="1" selected="0">
            <x v="18"/>
          </reference>
          <reference field="13" count="1">
            <x v="0"/>
          </reference>
        </references>
      </pivotArea>
    </format>
    <format dxfId="1653">
      <pivotArea dataOnly="0" labelOnly="1" fieldPosition="0">
        <references count="6">
          <reference field="0" count="1" selected="0">
            <x v="199"/>
          </reference>
          <reference field="1" count="1" selected="0">
            <x v="238"/>
          </reference>
          <reference field="2" count="1" selected="0">
            <x v="33"/>
          </reference>
          <reference field="3" count="1" selected="0">
            <x v="0"/>
          </reference>
          <reference field="12" count="1" selected="0">
            <x v="20"/>
          </reference>
          <reference field="13" count="1">
            <x v="0"/>
          </reference>
        </references>
      </pivotArea>
    </format>
    <format dxfId="1652">
      <pivotArea dataOnly="0" labelOnly="1" fieldPosition="0">
        <references count="6">
          <reference field="0" count="1" selected="0">
            <x v="200"/>
          </reference>
          <reference field="1" count="1" selected="0">
            <x v="239"/>
          </reference>
          <reference field="2" count="1" selected="0">
            <x v="34"/>
          </reference>
          <reference field="3" count="1" selected="0">
            <x v="0"/>
          </reference>
          <reference field="12" count="1" selected="0">
            <x v="20"/>
          </reference>
          <reference field="13" count="1">
            <x v="0"/>
          </reference>
        </references>
      </pivotArea>
    </format>
    <format dxfId="1651">
      <pivotArea dataOnly="0" labelOnly="1" fieldPosition="0">
        <references count="6">
          <reference field="0" count="1" selected="0">
            <x v="201"/>
          </reference>
          <reference field="1" count="1" selected="0">
            <x v="240"/>
          </reference>
          <reference field="2" count="1" selected="0">
            <x v="37"/>
          </reference>
          <reference field="3" count="1" selected="0">
            <x v="0"/>
          </reference>
          <reference field="12" count="1" selected="0">
            <x v="20"/>
          </reference>
          <reference field="13" count="1">
            <x v="0"/>
          </reference>
        </references>
      </pivotArea>
    </format>
    <format dxfId="1650">
      <pivotArea dataOnly="0" labelOnly="1" fieldPosition="0">
        <references count="6">
          <reference field="0" count="1" selected="0">
            <x v="204"/>
          </reference>
          <reference field="1" count="1" selected="0">
            <x v="149"/>
          </reference>
          <reference field="2" count="1" selected="0">
            <x v="117"/>
          </reference>
          <reference field="3" count="1" selected="0">
            <x v="0"/>
          </reference>
          <reference field="12" count="1" selected="0">
            <x v="12"/>
          </reference>
          <reference field="13" count="1">
            <x v="14"/>
          </reference>
        </references>
      </pivotArea>
    </format>
    <format dxfId="1649">
      <pivotArea dataOnly="0" labelOnly="1" fieldPosition="0">
        <references count="6">
          <reference field="0" count="1" selected="0">
            <x v="206"/>
          </reference>
          <reference field="1" count="1" selected="0">
            <x v="151"/>
          </reference>
          <reference field="2" count="1" selected="0">
            <x v="159"/>
          </reference>
          <reference field="3" count="1" selected="0">
            <x v="0"/>
          </reference>
          <reference field="12" count="1" selected="0">
            <x v="12"/>
          </reference>
          <reference field="13" count="1">
            <x v="5"/>
          </reference>
        </references>
      </pivotArea>
    </format>
    <format dxfId="1648">
      <pivotArea dataOnly="0" labelOnly="1" fieldPosition="0">
        <references count="6">
          <reference field="0" count="1" selected="0">
            <x v="207"/>
          </reference>
          <reference field="1" count="1" selected="0">
            <x v="152"/>
          </reference>
          <reference field="2" count="1" selected="0">
            <x v="81"/>
          </reference>
          <reference field="3" count="1" selected="0">
            <x v="0"/>
          </reference>
          <reference field="12" count="1" selected="0">
            <x v="7"/>
          </reference>
          <reference field="13" count="1">
            <x v="0"/>
          </reference>
        </references>
      </pivotArea>
    </format>
    <format dxfId="1647">
      <pivotArea dataOnly="0" labelOnly="1" fieldPosition="0">
        <references count="6">
          <reference field="0" count="1" selected="0">
            <x v="208"/>
          </reference>
          <reference field="1" count="1" selected="0">
            <x v="153"/>
          </reference>
          <reference field="2" count="1" selected="0">
            <x v="103"/>
          </reference>
          <reference field="3" count="1" selected="0">
            <x v="0"/>
          </reference>
          <reference field="12" count="1" selected="0">
            <x v="14"/>
          </reference>
          <reference field="13" count="1">
            <x v="16"/>
          </reference>
        </references>
      </pivotArea>
    </format>
    <format dxfId="1646">
      <pivotArea dataOnly="0" labelOnly="1" fieldPosition="0">
        <references count="6">
          <reference field="0" count="1" selected="0">
            <x v="209"/>
          </reference>
          <reference field="1" count="1" selected="0">
            <x v="154"/>
          </reference>
          <reference field="2" count="1" selected="0">
            <x v="98"/>
          </reference>
          <reference field="3" count="1" selected="0">
            <x v="0"/>
          </reference>
          <reference field="12" count="1" selected="0">
            <x v="14"/>
          </reference>
          <reference field="13" count="1">
            <x v="17"/>
          </reference>
        </references>
      </pivotArea>
    </format>
    <format dxfId="1645">
      <pivotArea dataOnly="0" labelOnly="1" fieldPosition="0">
        <references count="6">
          <reference field="0" count="1" selected="0">
            <x v="210"/>
          </reference>
          <reference field="1" count="1" selected="0">
            <x v="155"/>
          </reference>
          <reference field="2" count="1" selected="0">
            <x v="162"/>
          </reference>
          <reference field="3" count="1" selected="0">
            <x v="0"/>
          </reference>
          <reference field="12" count="1" selected="0">
            <x v="7"/>
          </reference>
          <reference field="13" count="1">
            <x v="2"/>
          </reference>
        </references>
      </pivotArea>
    </format>
    <format dxfId="1644">
      <pivotArea dataOnly="0" labelOnly="1" fieldPosition="0">
        <references count="6">
          <reference field="0" count="1" selected="0">
            <x v="211"/>
          </reference>
          <reference field="1" count="1" selected="0">
            <x v="156"/>
          </reference>
          <reference field="2" count="1" selected="0">
            <x v="164"/>
          </reference>
          <reference field="3" count="1" selected="0">
            <x v="0"/>
          </reference>
          <reference field="12" count="1" selected="0">
            <x v="20"/>
          </reference>
          <reference field="13" count="1">
            <x v="3"/>
          </reference>
        </references>
      </pivotArea>
    </format>
    <format dxfId="1643">
      <pivotArea dataOnly="0" labelOnly="1" fieldPosition="0">
        <references count="6">
          <reference field="0" count="1" selected="0">
            <x v="212"/>
          </reference>
          <reference field="1" count="1" selected="0">
            <x v="157"/>
          </reference>
          <reference field="2" count="1" selected="0">
            <x v="170"/>
          </reference>
          <reference field="3" count="1" selected="0">
            <x v="0"/>
          </reference>
          <reference field="12" count="1" selected="0">
            <x v="20"/>
          </reference>
          <reference field="13" count="1">
            <x v="4"/>
          </reference>
        </references>
      </pivotArea>
    </format>
    <format dxfId="1642">
      <pivotArea dataOnly="0" labelOnly="1" fieldPosition="0">
        <references count="6">
          <reference field="0" count="1" selected="0">
            <x v="214"/>
          </reference>
          <reference field="1" count="1" selected="0">
            <x v="159"/>
          </reference>
          <reference field="2" count="1" selected="0">
            <x v="139"/>
          </reference>
          <reference field="3" count="1" selected="0">
            <x v="0"/>
          </reference>
          <reference field="12" count="1" selected="0">
            <x v="10"/>
          </reference>
          <reference field="13" count="1">
            <x v="15"/>
          </reference>
        </references>
      </pivotArea>
    </format>
    <format dxfId="1641">
      <pivotArea dataOnly="0" labelOnly="1" fieldPosition="0">
        <references count="6">
          <reference field="0" count="1" selected="0">
            <x v="215"/>
          </reference>
          <reference field="1" count="1" selected="0">
            <x v="160"/>
          </reference>
          <reference field="2" count="1" selected="0">
            <x v="137"/>
          </reference>
          <reference field="3" count="1" selected="0">
            <x v="0"/>
          </reference>
          <reference field="12" count="1" selected="0">
            <x v="10"/>
          </reference>
          <reference field="13" count="1">
            <x v="11"/>
          </reference>
        </references>
      </pivotArea>
    </format>
    <format dxfId="1640">
      <pivotArea dataOnly="0" labelOnly="1" fieldPosition="0">
        <references count="6">
          <reference field="0" count="1" selected="0">
            <x v="216"/>
          </reference>
          <reference field="1" count="1" selected="0">
            <x v="161"/>
          </reference>
          <reference field="2" count="1" selected="0">
            <x v="136"/>
          </reference>
          <reference field="3" count="1" selected="0">
            <x v="0"/>
          </reference>
          <reference field="12" count="1" selected="0">
            <x v="10"/>
          </reference>
          <reference field="13" count="1">
            <x v="13"/>
          </reference>
        </references>
      </pivotArea>
    </format>
    <format dxfId="1639">
      <pivotArea dataOnly="0" labelOnly="1" fieldPosition="0">
        <references count="6">
          <reference field="0" count="1" selected="0">
            <x v="217"/>
          </reference>
          <reference field="1" count="1" selected="0">
            <x v="162"/>
          </reference>
          <reference field="2" count="1" selected="0">
            <x v="13"/>
          </reference>
          <reference field="3" count="1" selected="0">
            <x v="0"/>
          </reference>
          <reference field="12" count="1" selected="0">
            <x v="10"/>
          </reference>
          <reference field="13" count="1">
            <x v="10"/>
          </reference>
        </references>
      </pivotArea>
    </format>
    <format dxfId="1638">
      <pivotArea dataOnly="0" labelOnly="1" fieldPosition="0">
        <references count="6">
          <reference field="0" count="1" selected="0">
            <x v="218"/>
          </reference>
          <reference field="1" count="1" selected="0">
            <x v="163"/>
          </reference>
          <reference field="2" count="1" selected="0">
            <x v="179"/>
          </reference>
          <reference field="3" count="1" selected="0">
            <x v="0"/>
          </reference>
          <reference field="12" count="1" selected="0">
            <x v="10"/>
          </reference>
          <reference field="13" count="1">
            <x v="10"/>
          </reference>
        </references>
      </pivotArea>
    </format>
    <format dxfId="1637">
      <pivotArea dataOnly="0" labelOnly="1" fieldPosition="0">
        <references count="6">
          <reference field="0" count="1" selected="0">
            <x v="219"/>
          </reference>
          <reference field="1" count="1" selected="0">
            <x v="164"/>
          </reference>
          <reference field="2" count="1" selected="0">
            <x v="138"/>
          </reference>
          <reference field="3" count="1" selected="0">
            <x v="0"/>
          </reference>
          <reference field="12" count="1" selected="0">
            <x v="10"/>
          </reference>
          <reference field="13" count="1">
            <x v="8"/>
          </reference>
        </references>
      </pivotArea>
    </format>
    <format dxfId="1636">
      <pivotArea dataOnly="0" labelOnly="1" fieldPosition="0">
        <references count="6">
          <reference field="0" count="1" selected="0">
            <x v="220"/>
          </reference>
          <reference field="1" count="1" selected="0">
            <x v="165"/>
          </reference>
          <reference field="2" count="1" selected="0">
            <x v="142"/>
          </reference>
          <reference field="3" count="1" selected="0">
            <x v="0"/>
          </reference>
          <reference field="12" count="1" selected="0">
            <x v="11"/>
          </reference>
          <reference field="13" count="1">
            <x v="12"/>
          </reference>
        </references>
      </pivotArea>
    </format>
    <format dxfId="1635">
      <pivotArea dataOnly="0" labelOnly="1" fieldPosition="0">
        <references count="6">
          <reference field="0" count="1" selected="0">
            <x v="221"/>
          </reference>
          <reference field="1" count="1" selected="0">
            <x v="166"/>
          </reference>
          <reference field="2" count="1" selected="0">
            <x v="143"/>
          </reference>
          <reference field="3" count="1" selected="0">
            <x v="0"/>
          </reference>
          <reference field="12" count="1" selected="0">
            <x v="10"/>
          </reference>
          <reference field="13" count="1">
            <x v="9"/>
          </reference>
        </references>
      </pivotArea>
    </format>
    <format dxfId="1634">
      <pivotArea dataOnly="0" labelOnly="1" fieldPosition="0">
        <references count="6">
          <reference field="0" count="1" selected="0">
            <x v="223"/>
          </reference>
          <reference field="1" count="1" selected="0">
            <x v="168"/>
          </reference>
          <reference field="2" count="1" selected="0">
            <x v="71"/>
          </reference>
          <reference field="3" count="1" selected="0">
            <x v="0"/>
          </reference>
          <reference field="12" count="1" selected="0">
            <x v="24"/>
          </reference>
          <reference field="13" count="1">
            <x v="7"/>
          </reference>
        </references>
      </pivotArea>
    </format>
    <format dxfId="1633">
      <pivotArea dataOnly="0" labelOnly="1" fieldPosition="0">
        <references count="6">
          <reference field="0" count="1" selected="0">
            <x v="224"/>
          </reference>
          <reference field="1" count="1" selected="0">
            <x v="169"/>
          </reference>
          <reference field="2" count="1" selected="0">
            <x v="121"/>
          </reference>
          <reference field="3" count="1" selected="0">
            <x v="0"/>
          </reference>
          <reference field="12" count="1" selected="0">
            <x v="23"/>
          </reference>
          <reference field="13" count="1">
            <x v="1"/>
          </reference>
        </references>
      </pivotArea>
    </format>
    <format dxfId="1632">
      <pivotArea dataOnly="0" labelOnly="1" fieldPosition="0">
        <references count="6">
          <reference field="0" count="1" selected="0">
            <x v="225"/>
          </reference>
          <reference field="1" count="1" selected="0">
            <x v="170"/>
          </reference>
          <reference field="2" count="1" selected="0">
            <x v="120"/>
          </reference>
          <reference field="3" count="1" selected="0">
            <x v="0"/>
          </reference>
          <reference field="12" count="1" selected="0">
            <x v="23"/>
          </reference>
          <reference field="13" count="1">
            <x v="22"/>
          </reference>
        </references>
      </pivotArea>
    </format>
    <format dxfId="1631">
      <pivotArea dataOnly="0" labelOnly="1" fieldPosition="0">
        <references count="6">
          <reference field="0" count="1" selected="0">
            <x v="226"/>
          </reference>
          <reference field="1" count="1" selected="0">
            <x v="171"/>
          </reference>
          <reference field="2" count="1" selected="0">
            <x v="41"/>
          </reference>
          <reference field="3" count="1" selected="0">
            <x v="0"/>
          </reference>
          <reference field="12" count="1" selected="0">
            <x v="23"/>
          </reference>
          <reference field="13" count="1">
            <x v="22"/>
          </reference>
        </references>
      </pivotArea>
    </format>
    <format dxfId="1630">
      <pivotArea dataOnly="0" labelOnly="1" fieldPosition="0">
        <references count="6">
          <reference field="0" count="1" selected="0">
            <x v="227"/>
          </reference>
          <reference field="1" count="1" selected="0">
            <x v="172"/>
          </reference>
          <reference field="2" count="1" selected="0">
            <x v="42"/>
          </reference>
          <reference field="3" count="1" selected="0">
            <x v="0"/>
          </reference>
          <reference field="12" count="1" selected="0">
            <x v="23"/>
          </reference>
          <reference field="13" count="1">
            <x v="22"/>
          </reference>
        </references>
      </pivotArea>
    </format>
    <format dxfId="1629">
      <pivotArea dataOnly="0" labelOnly="1" fieldPosition="0">
        <references count="6">
          <reference field="0" count="1" selected="0">
            <x v="228"/>
          </reference>
          <reference field="1" count="1" selected="0">
            <x v="173"/>
          </reference>
          <reference field="2" count="1" selected="0">
            <x v="145"/>
          </reference>
          <reference field="3" count="1" selected="0">
            <x v="0"/>
          </reference>
          <reference field="12" count="1" selected="0">
            <x v="3"/>
          </reference>
          <reference field="13" count="1">
            <x v="21"/>
          </reference>
        </references>
      </pivotArea>
    </format>
    <format dxfId="1628">
      <pivotArea dataOnly="0" labelOnly="1" fieldPosition="0">
        <references count="6">
          <reference field="0" count="1" selected="0">
            <x v="229"/>
          </reference>
          <reference field="1" count="1" selected="0">
            <x v="174"/>
          </reference>
          <reference field="2" count="1" selected="0">
            <x v="91"/>
          </reference>
          <reference field="3" count="1" selected="0">
            <x v="0"/>
          </reference>
          <reference field="12" count="1" selected="0">
            <x v="3"/>
          </reference>
          <reference field="13" count="1">
            <x v="18"/>
          </reference>
        </references>
      </pivotArea>
    </format>
    <format dxfId="1627">
      <pivotArea dataOnly="0" labelOnly="1" fieldPosition="0">
        <references count="6">
          <reference field="0" count="1" selected="0">
            <x v="230"/>
          </reference>
          <reference field="1" count="1" selected="0">
            <x v="175"/>
          </reference>
          <reference field="2" count="1" selected="0">
            <x v="160"/>
          </reference>
          <reference field="3" count="1" selected="0">
            <x v="0"/>
          </reference>
          <reference field="12" count="1" selected="0">
            <x v="3"/>
          </reference>
          <reference field="13" count="1">
            <x v="18"/>
          </reference>
        </references>
      </pivotArea>
    </format>
    <format dxfId="1626">
      <pivotArea dataOnly="0" labelOnly="1" fieldPosition="0">
        <references count="6">
          <reference field="0" count="1" selected="0">
            <x v="231"/>
          </reference>
          <reference field="1" count="1" selected="0">
            <x v="176"/>
          </reference>
          <reference field="2" count="1" selected="0">
            <x v="42"/>
          </reference>
          <reference field="3" count="1" selected="0">
            <x v="0"/>
          </reference>
          <reference field="12" count="1" selected="0">
            <x v="3"/>
          </reference>
          <reference field="13" count="1">
            <x v="20"/>
          </reference>
        </references>
      </pivotArea>
    </format>
    <format dxfId="1625">
      <pivotArea dataOnly="0" labelOnly="1" fieldPosition="0">
        <references count="6">
          <reference field="0" count="1" selected="0">
            <x v="232"/>
          </reference>
          <reference field="1" count="1" selected="0">
            <x v="177"/>
          </reference>
          <reference field="2" count="1" selected="0">
            <x v="47"/>
          </reference>
          <reference field="3" count="1" selected="0">
            <x v="0"/>
          </reference>
          <reference field="12" count="1" selected="0">
            <x v="3"/>
          </reference>
          <reference field="13" count="1">
            <x v="19"/>
          </reference>
        </references>
      </pivotArea>
    </format>
    <format dxfId="1624">
      <pivotArea dataOnly="0" labelOnly="1" fieldPosition="0">
        <references count="6">
          <reference field="0" count="1" selected="0">
            <x v="233"/>
          </reference>
          <reference field="1" count="1" selected="0">
            <x v="178"/>
          </reference>
          <reference field="2" count="1" selected="0">
            <x v="32"/>
          </reference>
          <reference field="3" count="1" selected="0">
            <x v="0"/>
          </reference>
          <reference field="12" count="1" selected="0">
            <x v="3"/>
          </reference>
          <reference field="13" count="1">
            <x v="6"/>
          </reference>
        </references>
      </pivotArea>
    </format>
    <format dxfId="1623">
      <pivotArea dataOnly="0" labelOnly="1" fieldPosition="0">
        <references count="6">
          <reference field="0" count="1" selected="0">
            <x v="234"/>
          </reference>
          <reference field="1" count="1" selected="0">
            <x v="179"/>
          </reference>
          <reference field="2" count="1" selected="0">
            <x v="163"/>
          </reference>
          <reference field="3" count="1" selected="0">
            <x v="0"/>
          </reference>
          <reference field="12" count="1" selected="0">
            <x v="28"/>
          </reference>
          <reference field="13" count="1">
            <x v="25"/>
          </reference>
        </references>
      </pivotArea>
    </format>
    <format dxfId="1622">
      <pivotArea dataOnly="0" labelOnly="1" fieldPosition="0">
        <references count="6">
          <reference field="0" count="1" selected="0">
            <x v="235"/>
          </reference>
          <reference field="1" count="1" selected="0">
            <x v="191"/>
          </reference>
          <reference field="2" count="1" selected="0">
            <x v="155"/>
          </reference>
          <reference field="3" count="1" selected="0">
            <x v="0"/>
          </reference>
          <reference field="12" count="1" selected="0">
            <x v="3"/>
          </reference>
          <reference field="13" count="1">
            <x v="0"/>
          </reference>
        </references>
      </pivotArea>
    </format>
    <format dxfId="1621">
      <pivotArea dataOnly="0" labelOnly="1" fieldPosition="0">
        <references count="6">
          <reference field="0" count="1" selected="0">
            <x v="236"/>
          </reference>
          <reference field="1" count="1" selected="0">
            <x v="192"/>
          </reference>
          <reference field="2" count="1" selected="0">
            <x v="27"/>
          </reference>
          <reference field="3" count="1" selected="0">
            <x v="0"/>
          </reference>
          <reference field="12" count="1" selected="0">
            <x v="3"/>
          </reference>
          <reference field="13" count="1">
            <x v="0"/>
          </reference>
        </references>
      </pivotArea>
    </format>
    <format dxfId="1620">
      <pivotArea dataOnly="0" labelOnly="1" fieldPosition="0">
        <references count="6">
          <reference field="0" count="1" selected="0">
            <x v="237"/>
          </reference>
          <reference field="1" count="1" selected="0">
            <x v="193"/>
          </reference>
          <reference field="2" count="1" selected="0">
            <x v="89"/>
          </reference>
          <reference field="3" count="1" selected="0">
            <x v="0"/>
          </reference>
          <reference field="12" count="1" selected="0">
            <x v="3"/>
          </reference>
          <reference field="13" count="1">
            <x v="0"/>
          </reference>
        </references>
      </pivotArea>
    </format>
    <format dxfId="1619">
      <pivotArea dataOnly="0" labelOnly="1" fieldPosition="0">
        <references count="6">
          <reference field="0" count="1" selected="0">
            <x v="238"/>
          </reference>
          <reference field="1" count="1" selected="0">
            <x v="194"/>
          </reference>
          <reference field="2" count="1" selected="0">
            <x v="25"/>
          </reference>
          <reference field="3" count="1" selected="0">
            <x v="0"/>
          </reference>
          <reference field="12" count="1" selected="0">
            <x v="0"/>
          </reference>
          <reference field="13" count="1">
            <x v="0"/>
          </reference>
        </references>
      </pivotArea>
    </format>
    <format dxfId="1618">
      <pivotArea dataOnly="0" labelOnly="1" fieldPosition="0">
        <references count="6">
          <reference field="0" count="1" selected="0">
            <x v="239"/>
          </reference>
          <reference field="1" count="1" selected="0">
            <x v="195"/>
          </reference>
          <reference field="2" count="1" selected="0">
            <x v="28"/>
          </reference>
          <reference field="3" count="1" selected="0">
            <x v="0"/>
          </reference>
          <reference field="12" count="1" selected="0">
            <x v="0"/>
          </reference>
          <reference field="13" count="1">
            <x v="0"/>
          </reference>
        </references>
      </pivotArea>
    </format>
    <format dxfId="1617">
      <pivotArea dataOnly="0" labelOnly="1" fieldPosition="0">
        <references count="6">
          <reference field="0" count="1" selected="0">
            <x v="240"/>
          </reference>
          <reference field="1" count="1" selected="0">
            <x v="196"/>
          </reference>
          <reference field="2" count="1" selected="0">
            <x v="40"/>
          </reference>
          <reference field="3" count="1" selected="0">
            <x v="0"/>
          </reference>
          <reference field="12" count="1" selected="0">
            <x v="3"/>
          </reference>
          <reference field="13" count="1">
            <x v="0"/>
          </reference>
        </references>
      </pivotArea>
    </format>
    <format dxfId="1616">
      <pivotArea dataOnly="0" labelOnly="1" fieldPosition="0">
        <references count="6">
          <reference field="0" count="1" selected="0">
            <x v="241"/>
          </reference>
          <reference field="1" count="1" selected="0">
            <x v="197"/>
          </reference>
          <reference field="2" count="1" selected="0">
            <x v="195"/>
          </reference>
          <reference field="3" count="1" selected="0">
            <x v="0"/>
          </reference>
          <reference field="12" count="1" selected="0">
            <x v="0"/>
          </reference>
          <reference field="13" count="1">
            <x v="0"/>
          </reference>
        </references>
      </pivotArea>
    </format>
    <format dxfId="1615">
      <pivotArea dataOnly="0" labelOnly="1" fieldPosition="0">
        <references count="6">
          <reference field="0" count="1" selected="0">
            <x v="242"/>
          </reference>
          <reference field="1" count="1" selected="0">
            <x v="198"/>
          </reference>
          <reference field="2" count="1" selected="0">
            <x v="132"/>
          </reference>
          <reference field="3" count="1" selected="0">
            <x v="0"/>
          </reference>
          <reference field="12" count="1" selected="0">
            <x v="6"/>
          </reference>
          <reference field="13" count="1">
            <x v="0"/>
          </reference>
        </references>
      </pivotArea>
    </format>
    <format dxfId="1614">
      <pivotArea dataOnly="0" labelOnly="1" fieldPosition="0">
        <references count="7">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x v="38"/>
          </reference>
        </references>
      </pivotArea>
    </format>
    <format dxfId="1613">
      <pivotArea dataOnly="0" labelOnly="1" fieldPosition="0">
        <references count="7">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x v="0"/>
          </reference>
        </references>
      </pivotArea>
    </format>
    <format dxfId="1612">
      <pivotArea dataOnly="0" labelOnly="1" fieldPosition="0">
        <references count="7">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x v="35"/>
          </reference>
        </references>
      </pivotArea>
    </format>
    <format dxfId="1611">
      <pivotArea dataOnly="0" labelOnly="1" fieldPosition="0">
        <references count="7">
          <reference field="0" count="1" selected="0">
            <x v="4"/>
          </reference>
          <reference field="1" count="1" selected="0">
            <x v="232"/>
          </reference>
          <reference field="2" count="1" selected="0">
            <x v="90"/>
          </reference>
          <reference field="3" count="1" selected="0">
            <x v="0"/>
          </reference>
          <reference field="12" count="1" selected="0">
            <x v="3"/>
          </reference>
          <reference field="13" count="1" selected="0">
            <x v="0"/>
          </reference>
          <reference field="14" count="1">
            <x v="35"/>
          </reference>
        </references>
      </pivotArea>
    </format>
    <format dxfId="1610">
      <pivotArea dataOnly="0" labelOnly="1" fieldPosition="0">
        <references count="7">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x v="38"/>
          </reference>
        </references>
      </pivotArea>
    </format>
    <format dxfId="1609">
      <pivotArea dataOnly="0" labelOnly="1" fieldPosition="0">
        <references count="7">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x v="28"/>
          </reference>
        </references>
      </pivotArea>
    </format>
    <format dxfId="1608">
      <pivotArea dataOnly="0" labelOnly="1" fieldPosition="0">
        <references count="7">
          <reference field="0" count="1" selected="0">
            <x v="9"/>
          </reference>
          <reference field="1" count="1" selected="0">
            <x v="120"/>
          </reference>
          <reference field="2" count="1" selected="0">
            <x v="168"/>
          </reference>
          <reference field="3" count="1" selected="0">
            <x v="0"/>
          </reference>
          <reference field="12" count="1" selected="0">
            <x v="0"/>
          </reference>
          <reference field="13" count="1" selected="0">
            <x v="0"/>
          </reference>
          <reference field="14" count="1">
            <x v="28"/>
          </reference>
        </references>
      </pivotArea>
    </format>
    <format dxfId="1607">
      <pivotArea dataOnly="0" labelOnly="1" fieldPosition="0">
        <references count="7">
          <reference field="0" count="1" selected="0">
            <x v="10"/>
          </reference>
          <reference field="1" count="1" selected="0">
            <x v="121"/>
          </reference>
          <reference field="2" count="1" selected="0">
            <x v="82"/>
          </reference>
          <reference field="3" count="1" selected="0">
            <x v="0"/>
          </reference>
          <reference field="12" count="1" selected="0">
            <x v="0"/>
          </reference>
          <reference field="13" count="1" selected="0">
            <x v="0"/>
          </reference>
          <reference field="14" count="1">
            <x v="38"/>
          </reference>
        </references>
      </pivotArea>
    </format>
    <format dxfId="1606">
      <pivotArea dataOnly="0" labelOnly="1" fieldPosition="0">
        <references count="7">
          <reference field="0" count="1" selected="0">
            <x v="11"/>
          </reference>
          <reference field="1" count="1" selected="0">
            <x v="122"/>
          </reference>
          <reference field="2" count="1" selected="0">
            <x v="26"/>
          </reference>
          <reference field="3" count="1" selected="0">
            <x v="0"/>
          </reference>
          <reference field="12" count="1" selected="0">
            <x v="0"/>
          </reference>
          <reference field="13" count="1" selected="0">
            <x v="0"/>
          </reference>
          <reference field="14" count="1">
            <x v="38"/>
          </reference>
        </references>
      </pivotArea>
    </format>
    <format dxfId="1605">
      <pivotArea dataOnly="0" labelOnly="1" fieldPosition="0">
        <references count="7">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x v="40"/>
          </reference>
        </references>
      </pivotArea>
    </format>
    <format dxfId="1604">
      <pivotArea dataOnly="0" labelOnly="1" fieldPosition="0">
        <references count="7">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x v="38"/>
          </reference>
        </references>
      </pivotArea>
    </format>
    <format dxfId="1603">
      <pivotArea dataOnly="0" labelOnly="1" fieldPosition="0">
        <references count="7">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x v="1"/>
          </reference>
        </references>
      </pivotArea>
    </format>
    <format dxfId="1602">
      <pivotArea dataOnly="0" labelOnly="1" fieldPosition="0">
        <references count="7">
          <reference field="0" count="1" selected="0">
            <x v="26"/>
          </reference>
          <reference field="1" count="1" selected="0">
            <x v="23"/>
          </reference>
          <reference field="2" count="1" selected="0">
            <x v="217"/>
          </reference>
          <reference field="3" count="1" selected="0">
            <x v="0"/>
          </reference>
          <reference field="12" count="1" selected="0">
            <x v="5"/>
          </reference>
          <reference field="13" count="1" selected="0">
            <x v="0"/>
          </reference>
          <reference field="14" count="1">
            <x v="1"/>
          </reference>
        </references>
      </pivotArea>
    </format>
    <format dxfId="1601">
      <pivotArea dataOnly="0" labelOnly="1" fieldPosition="0">
        <references count="7">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x v="3"/>
          </reference>
        </references>
      </pivotArea>
    </format>
    <format dxfId="1600">
      <pivotArea dataOnly="0" labelOnly="1" fieldPosition="0">
        <references count="7">
          <reference field="0" count="1" selected="0">
            <x v="29"/>
          </reference>
          <reference field="1" count="1" selected="0">
            <x v="26"/>
          </reference>
          <reference field="2" count="1" selected="0">
            <x v="62"/>
          </reference>
          <reference field="3" count="1" selected="0">
            <x v="0"/>
          </reference>
          <reference field="12" count="1" selected="0">
            <x v="15"/>
          </reference>
          <reference field="13" count="1" selected="0">
            <x v="0"/>
          </reference>
          <reference field="14" count="1">
            <x v="19"/>
          </reference>
        </references>
      </pivotArea>
    </format>
    <format dxfId="1599">
      <pivotArea dataOnly="0" labelOnly="1" fieldPosition="0">
        <references count="7">
          <reference field="0" count="1" selected="0">
            <x v="30"/>
          </reference>
          <reference field="1" count="1" selected="0">
            <x v="27"/>
          </reference>
          <reference field="2" count="1" selected="0">
            <x v="7"/>
          </reference>
          <reference field="3" count="1" selected="0">
            <x v="0"/>
          </reference>
          <reference field="12" count="1" selected="0">
            <x v="15"/>
          </reference>
          <reference field="13" count="1" selected="0">
            <x v="0"/>
          </reference>
          <reference field="14" count="1">
            <x v="13"/>
          </reference>
        </references>
      </pivotArea>
    </format>
    <format dxfId="1598">
      <pivotArea dataOnly="0" labelOnly="1" fieldPosition="0">
        <references count="7">
          <reference field="0" count="1" selected="0">
            <x v="31"/>
          </reference>
          <reference field="1" count="1" selected="0">
            <x v="28"/>
          </reference>
          <reference field="2" count="1" selected="0">
            <x v="53"/>
          </reference>
          <reference field="3" count="1" selected="0">
            <x v="0"/>
          </reference>
          <reference field="12" count="1" selected="0">
            <x v="7"/>
          </reference>
          <reference field="13" count="1" selected="0">
            <x v="0"/>
          </reference>
          <reference field="14" count="1">
            <x v="15"/>
          </reference>
        </references>
      </pivotArea>
    </format>
    <format dxfId="1597">
      <pivotArea dataOnly="0" labelOnly="1" fieldPosition="0">
        <references count="7">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x v="61"/>
          </reference>
        </references>
      </pivotArea>
    </format>
    <format dxfId="1596">
      <pivotArea dataOnly="0" labelOnly="1" fieldPosition="0">
        <references count="7">
          <reference field="0" count="1" selected="0">
            <x v="36"/>
          </reference>
          <reference field="1" count="1" selected="0">
            <x v="33"/>
          </reference>
          <reference field="2" count="1" selected="0">
            <x v="130"/>
          </reference>
          <reference field="3" count="1" selected="0">
            <x v="0"/>
          </reference>
          <reference field="12" count="1" selected="0">
            <x v="22"/>
          </reference>
          <reference field="13" count="1" selected="0">
            <x v="0"/>
          </reference>
          <reference field="14" count="1">
            <x v="2"/>
          </reference>
        </references>
      </pivotArea>
    </format>
    <format dxfId="1595">
      <pivotArea dataOnly="0" labelOnly="1" fieldPosition="0">
        <references count="7">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x v="62"/>
          </reference>
        </references>
      </pivotArea>
    </format>
    <format dxfId="1594">
      <pivotArea dataOnly="0" labelOnly="1" fieldPosition="0">
        <references count="7">
          <reference field="0" count="1" selected="0">
            <x v="39"/>
          </reference>
          <reference field="1" count="1" selected="0">
            <x v="1"/>
          </reference>
          <reference field="2" count="1" selected="0">
            <x v="46"/>
          </reference>
          <reference field="3" count="1" selected="0">
            <x v="0"/>
          </reference>
          <reference field="12" count="1" selected="0">
            <x v="10"/>
          </reference>
          <reference field="13" count="1" selected="0">
            <x v="0"/>
          </reference>
          <reference field="14" count="1">
            <x v="62"/>
          </reference>
        </references>
      </pivotArea>
    </format>
    <format dxfId="1593">
      <pivotArea dataOnly="0" labelOnly="1" fieldPosition="0">
        <references count="7">
          <reference field="0" count="1" selected="0">
            <x v="42"/>
          </reference>
          <reference field="1" count="1" selected="0">
            <x v="4"/>
          </reference>
          <reference field="2" count="1" selected="0">
            <x v="64"/>
          </reference>
          <reference field="3" count="1" selected="0">
            <x v="0"/>
          </reference>
          <reference field="12" count="1" selected="0">
            <x v="10"/>
          </reference>
          <reference field="13" count="1" selected="0">
            <x v="0"/>
          </reference>
          <reference field="14" count="1">
            <x v="58"/>
          </reference>
        </references>
      </pivotArea>
    </format>
    <format dxfId="1592">
      <pivotArea dataOnly="0" labelOnly="1" fieldPosition="0">
        <references count="7">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x v="56"/>
          </reference>
        </references>
      </pivotArea>
    </format>
    <format dxfId="1591">
      <pivotArea dataOnly="0" labelOnly="1" fieldPosition="0">
        <references count="7">
          <reference field="0" count="1" selected="0">
            <x v="44"/>
          </reference>
          <reference field="1" count="1" selected="0">
            <x v="6"/>
          </reference>
          <reference field="2" count="1" selected="0">
            <x v="23"/>
          </reference>
          <reference field="3" count="1" selected="0">
            <x v="0"/>
          </reference>
          <reference field="12" count="1" selected="0">
            <x v="10"/>
          </reference>
          <reference field="13" count="1" selected="0">
            <x v="0"/>
          </reference>
          <reference field="14" count="1">
            <x v="56"/>
          </reference>
        </references>
      </pivotArea>
    </format>
    <format dxfId="1590">
      <pivotArea dataOnly="0" labelOnly="1" fieldPosition="0">
        <references count="7">
          <reference field="0" count="1" selected="0">
            <x v="45"/>
          </reference>
          <reference field="1" count="1" selected="0">
            <x v="7"/>
          </reference>
          <reference field="2" count="1" selected="0">
            <x v="22"/>
          </reference>
          <reference field="3" count="1" selected="0">
            <x v="0"/>
          </reference>
          <reference field="12" count="1" selected="0">
            <x v="10"/>
          </reference>
          <reference field="13" count="1" selected="0">
            <x v="0"/>
          </reference>
          <reference field="14" count="1">
            <x v="56"/>
          </reference>
        </references>
      </pivotArea>
    </format>
    <format dxfId="1589">
      <pivotArea dataOnly="0" labelOnly="1" fieldPosition="0">
        <references count="7">
          <reference field="0" count="1" selected="0">
            <x v="46"/>
          </reference>
          <reference field="1" count="1" selected="0">
            <x v="8"/>
          </reference>
          <reference field="2" count="1" selected="0">
            <x v="135"/>
          </reference>
          <reference field="3" count="1" selected="0">
            <x v="0"/>
          </reference>
          <reference field="12" count="1" selected="0">
            <x v="10"/>
          </reference>
          <reference field="13" count="1" selected="0">
            <x v="0"/>
          </reference>
          <reference field="14" count="1">
            <x v="56"/>
          </reference>
        </references>
      </pivotArea>
    </format>
    <format dxfId="1588">
      <pivotArea dataOnly="0" labelOnly="1" fieldPosition="0">
        <references count="7">
          <reference field="0" count="1" selected="0">
            <x v="47"/>
          </reference>
          <reference field="1" count="1" selected="0">
            <x v="9"/>
          </reference>
          <reference field="2" count="1" selected="0">
            <x v="141"/>
          </reference>
          <reference field="3" count="1" selected="0">
            <x v="0"/>
          </reference>
          <reference field="12" count="1" selected="0">
            <x v="10"/>
          </reference>
          <reference field="13" count="1" selected="0">
            <x v="0"/>
          </reference>
          <reference field="14" count="1">
            <x v="56"/>
          </reference>
        </references>
      </pivotArea>
    </format>
    <format dxfId="1587">
      <pivotArea dataOnly="0" labelOnly="1" fieldPosition="0">
        <references count="7">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x v="66"/>
          </reference>
        </references>
      </pivotArea>
    </format>
    <format dxfId="1586">
      <pivotArea dataOnly="0" labelOnly="1" fieldPosition="0">
        <references count="7">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x v="34"/>
          </reference>
        </references>
      </pivotArea>
    </format>
    <format dxfId="1585">
      <pivotArea dataOnly="0" labelOnly="1" fieldPosition="0">
        <references count="7">
          <reference field="0" count="1" selected="0">
            <x v="56"/>
          </reference>
          <reference field="1" count="1" selected="0">
            <x v="36"/>
          </reference>
          <reference field="2" count="1" selected="0">
            <x v="183"/>
          </reference>
          <reference field="3" count="1" selected="0">
            <x v="0"/>
          </reference>
          <reference field="12" count="1" selected="0">
            <x v="3"/>
          </reference>
          <reference field="13" count="1" selected="0">
            <x v="0"/>
          </reference>
          <reference field="14" count="1">
            <x v="34"/>
          </reference>
        </references>
      </pivotArea>
    </format>
    <format dxfId="1584">
      <pivotArea dataOnly="0" labelOnly="1" fieldPosition="0">
        <references count="7">
          <reference field="0" count="1" selected="0">
            <x v="62"/>
          </reference>
          <reference field="1" count="1" selected="0">
            <x v="42"/>
          </reference>
          <reference field="2" count="1" selected="0">
            <x v="15"/>
          </reference>
          <reference field="3" count="1" selected="0">
            <x v="0"/>
          </reference>
          <reference field="12" count="1" selected="0">
            <x v="3"/>
          </reference>
          <reference field="13" count="1" selected="0">
            <x v="0"/>
          </reference>
          <reference field="14" count="1">
            <x v="47"/>
          </reference>
        </references>
      </pivotArea>
    </format>
    <format dxfId="1583">
      <pivotArea dataOnly="0" labelOnly="1" fieldPosition="0">
        <references count="7">
          <reference field="0" count="1" selected="0">
            <x v="63"/>
          </reference>
          <reference field="1" count="1" selected="0">
            <x v="43"/>
          </reference>
          <reference field="2" count="1" selected="0">
            <x v="152"/>
          </reference>
          <reference field="3" count="1" selected="0">
            <x v="0"/>
          </reference>
          <reference field="12" count="1" selected="0">
            <x v="3"/>
          </reference>
          <reference field="13" count="1" selected="0">
            <x v="0"/>
          </reference>
          <reference field="14" count="1">
            <x v="37"/>
          </reference>
        </references>
      </pivotArea>
    </format>
    <format dxfId="1582">
      <pivotArea dataOnly="0" labelOnly="1" fieldPosition="0">
        <references count="7">
          <reference field="0" count="1" selected="0">
            <x v="64"/>
          </reference>
          <reference field="1" count="1" selected="0">
            <x v="44"/>
          </reference>
          <reference field="2" count="1" selected="0">
            <x v="146"/>
          </reference>
          <reference field="3" count="1" selected="0">
            <x v="0"/>
          </reference>
          <reference field="12" count="1" selected="0">
            <x v="3"/>
          </reference>
          <reference field="13" count="1" selected="0">
            <x v="0"/>
          </reference>
          <reference field="14" count="1">
            <x v="36"/>
          </reference>
        </references>
      </pivotArea>
    </format>
    <format dxfId="1581">
      <pivotArea dataOnly="0" labelOnly="1" fieldPosition="0">
        <references count="7">
          <reference field="0" count="1" selected="0">
            <x v="65"/>
          </reference>
          <reference field="1" count="1" selected="0">
            <x v="45"/>
          </reference>
          <reference field="2" count="1" selected="0">
            <x v="204"/>
          </reference>
          <reference field="3" count="1" selected="0">
            <x v="0"/>
          </reference>
          <reference field="12" count="1" selected="0">
            <x v="3"/>
          </reference>
          <reference field="13" count="1" selected="0">
            <x v="0"/>
          </reference>
          <reference field="14" count="1">
            <x v="0"/>
          </reference>
        </references>
      </pivotArea>
    </format>
    <format dxfId="1580">
      <pivotArea dataOnly="0" labelOnly="1" fieldPosition="0">
        <references count="7">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x v="14"/>
          </reference>
        </references>
      </pivotArea>
    </format>
    <format dxfId="1579">
      <pivotArea dataOnly="0" labelOnly="1" fieldPosition="0">
        <references count="7">
          <reference field="0" count="1" selected="0">
            <x v="67"/>
          </reference>
          <reference field="1" count="1" selected="0">
            <x v="47"/>
          </reference>
          <reference field="2" count="1" selected="0">
            <x v="181"/>
          </reference>
          <reference field="3" count="1" selected="0">
            <x v="0"/>
          </reference>
          <reference field="12" count="1" selected="0">
            <x v="3"/>
          </reference>
          <reference field="13" count="1" selected="0">
            <x v="0"/>
          </reference>
          <reference field="14" count="1">
            <x v="14"/>
          </reference>
        </references>
      </pivotArea>
    </format>
    <format dxfId="1578">
      <pivotArea dataOnly="0" labelOnly="1" fieldPosition="0">
        <references count="7">
          <reference field="0" count="1" selected="0">
            <x v="68"/>
          </reference>
          <reference field="1" count="1" selected="0">
            <x v="48"/>
          </reference>
          <reference field="2" count="1" selected="0">
            <x v="231"/>
          </reference>
          <reference field="3" count="1" selected="0">
            <x v="0"/>
          </reference>
          <reference field="12" count="1" selected="0">
            <x v="3"/>
          </reference>
          <reference field="13" count="1" selected="0">
            <x v="0"/>
          </reference>
          <reference field="14" count="1">
            <x v="14"/>
          </reference>
        </references>
      </pivotArea>
    </format>
    <format dxfId="1577">
      <pivotArea dataOnly="0" labelOnly="1" fieldPosition="0">
        <references count="7">
          <reference field="0" count="1" selected="0">
            <x v="79"/>
          </reference>
          <reference field="1" count="1" selected="0">
            <x v="59"/>
          </reference>
          <reference field="2" count="1" selected="0">
            <x v="21"/>
          </reference>
          <reference field="3" count="1" selected="0">
            <x v="0"/>
          </reference>
          <reference field="12" count="1" selected="0">
            <x v="3"/>
          </reference>
          <reference field="13" count="1" selected="0">
            <x v="0"/>
          </reference>
          <reference field="14" count="1">
            <x v="0"/>
          </reference>
        </references>
      </pivotArea>
    </format>
    <format dxfId="1576">
      <pivotArea dataOnly="0" labelOnly="1" fieldPosition="0">
        <references count="7">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x v="0"/>
          </reference>
        </references>
      </pivotArea>
    </format>
    <format dxfId="1575">
      <pivotArea dataOnly="0" labelOnly="1" fieldPosition="0">
        <references count="7">
          <reference field="0" count="1" selected="0">
            <x v="83"/>
          </reference>
          <reference field="1" count="1" selected="0">
            <x v="70"/>
          </reference>
          <reference field="2" count="1" selected="0">
            <x v="193"/>
          </reference>
          <reference field="3" count="1" selected="0">
            <x v="0"/>
          </reference>
          <reference field="12" count="1" selected="0">
            <x v="5"/>
          </reference>
          <reference field="13" count="1" selected="0">
            <x v="0"/>
          </reference>
          <reference field="14" count="1">
            <x v="0"/>
          </reference>
        </references>
      </pivotArea>
    </format>
    <format dxfId="1574">
      <pivotArea dataOnly="0" labelOnly="1" fieldPosition="0">
        <references count="7">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x v="4"/>
          </reference>
        </references>
      </pivotArea>
    </format>
    <format dxfId="1573">
      <pivotArea dataOnly="0" labelOnly="1" fieldPosition="0">
        <references count="7">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x v="53"/>
          </reference>
        </references>
      </pivotArea>
    </format>
    <format dxfId="1572">
      <pivotArea dataOnly="0" labelOnly="1" fieldPosition="0">
        <references count="7">
          <reference field="0" count="1" selected="0">
            <x v="86"/>
          </reference>
          <reference field="1" count="1" selected="0">
            <x v="73"/>
          </reference>
          <reference field="2" count="1" selected="0">
            <x v="154"/>
          </reference>
          <reference field="3" count="1" selected="0">
            <x v="0"/>
          </reference>
          <reference field="12" count="1" selected="0">
            <x v="7"/>
          </reference>
          <reference field="13" count="1" selected="0">
            <x v="0"/>
          </reference>
          <reference field="14" count="1">
            <x v="53"/>
          </reference>
        </references>
      </pivotArea>
    </format>
    <format dxfId="1571">
      <pivotArea dataOnly="0" labelOnly="1" fieldPosition="0">
        <references count="7">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x v="25"/>
          </reference>
        </references>
      </pivotArea>
    </format>
    <format dxfId="1570">
      <pivotArea dataOnly="0" labelOnly="1" fieldPosition="0">
        <references count="7">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x v="0"/>
          </reference>
        </references>
      </pivotArea>
    </format>
    <format dxfId="1569">
      <pivotArea dataOnly="0" labelOnly="1" fieldPosition="0">
        <references count="7">
          <reference field="0" count="1" selected="0">
            <x v="89"/>
          </reference>
          <reference field="1" count="1" selected="0">
            <x v="76"/>
          </reference>
          <reference field="2" count="1" selected="0">
            <x v="232"/>
          </reference>
          <reference field="3" count="1" selected="0">
            <x v="0"/>
          </reference>
          <reference field="12" count="1" selected="0">
            <x v="7"/>
          </reference>
          <reference field="13" count="1" selected="0">
            <x v="0"/>
          </reference>
          <reference field="14" count="1">
            <x v="50"/>
          </reference>
        </references>
      </pivotArea>
    </format>
    <format dxfId="1568">
      <pivotArea dataOnly="0" labelOnly="1" fieldPosition="0">
        <references count="7">
          <reference field="0" count="1" selected="0">
            <x v="90"/>
          </reference>
          <reference field="1" count="1" selected="0">
            <x v="77"/>
          </reference>
          <reference field="2" count="1" selected="0">
            <x v="43"/>
          </reference>
          <reference field="3" count="1" selected="0">
            <x v="0"/>
          </reference>
          <reference field="12" count="1" selected="0">
            <x v="7"/>
          </reference>
          <reference field="13" count="1" selected="0">
            <x v="0"/>
          </reference>
          <reference field="14" count="1">
            <x v="50"/>
          </reference>
        </references>
      </pivotArea>
    </format>
    <format dxfId="1567">
      <pivotArea dataOnly="0" labelOnly="1" fieldPosition="0">
        <references count="7">
          <reference field="0" count="1" selected="0">
            <x v="91"/>
          </reference>
          <reference field="1" count="1" selected="0">
            <x v="78"/>
          </reference>
          <reference field="2" count="1" selected="0">
            <x v="12"/>
          </reference>
          <reference field="3" count="1" selected="0">
            <x v="0"/>
          </reference>
          <reference field="12" count="1" selected="0">
            <x v="7"/>
          </reference>
          <reference field="13" count="1" selected="0">
            <x v="0"/>
          </reference>
          <reference field="14" count="1">
            <x v="50"/>
          </reference>
        </references>
      </pivotArea>
    </format>
    <format dxfId="1566">
      <pivotArea dataOnly="0" labelOnly="1" fieldPosition="0">
        <references count="7">
          <reference field="0" count="1" selected="0">
            <x v="93"/>
          </reference>
          <reference field="1" count="1" selected="0">
            <x v="80"/>
          </reference>
          <reference field="2" count="1" selected="0">
            <x v="180"/>
          </reference>
          <reference field="3" count="1" selected="0">
            <x v="0"/>
          </reference>
          <reference field="12" count="1" selected="0">
            <x v="7"/>
          </reference>
          <reference field="13" count="1" selected="0">
            <x v="0"/>
          </reference>
          <reference field="14" count="1">
            <x v="49"/>
          </reference>
        </references>
      </pivotArea>
    </format>
    <format dxfId="1565">
      <pivotArea dataOnly="0" labelOnly="1" fieldPosition="0">
        <references count="7">
          <reference field="0" count="1" selected="0">
            <x v="94"/>
          </reference>
          <reference field="1" count="1" selected="0">
            <x v="81"/>
          </reference>
          <reference field="2" count="1" selected="0">
            <x v="60"/>
          </reference>
          <reference field="3" count="1" selected="0">
            <x v="0"/>
          </reference>
          <reference field="12" count="1" selected="0">
            <x v="7"/>
          </reference>
          <reference field="13" count="1" selected="0">
            <x v="0"/>
          </reference>
          <reference field="14" count="1">
            <x v="49"/>
          </reference>
        </references>
      </pivotArea>
    </format>
    <format dxfId="1564">
      <pivotArea dataOnly="0" labelOnly="1" fieldPosition="0">
        <references count="7">
          <reference field="0" count="1" selected="0">
            <x v="95"/>
          </reference>
          <reference field="1" count="1" selected="0">
            <x v="82"/>
          </reference>
          <reference field="2" count="1" selected="0">
            <x v="5"/>
          </reference>
          <reference field="3" count="1" selected="0">
            <x v="0"/>
          </reference>
          <reference field="12" count="1" selected="0">
            <x v="1"/>
          </reference>
          <reference field="13" count="1" selected="0">
            <x v="0"/>
          </reference>
          <reference field="14" count="1">
            <x v="49"/>
          </reference>
        </references>
      </pivotArea>
    </format>
    <format dxfId="1563">
      <pivotArea dataOnly="0" labelOnly="1" fieldPosition="0">
        <references count="7">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x v="16"/>
          </reference>
        </references>
      </pivotArea>
    </format>
    <format dxfId="1562">
      <pivotArea dataOnly="0" labelOnly="1" fieldPosition="0">
        <references count="7">
          <reference field="0" count="1" selected="0">
            <x v="97"/>
          </reference>
          <reference field="1" count="1" selected="0">
            <x v="84"/>
          </reference>
          <reference field="2" count="1" selected="0">
            <x v="6"/>
          </reference>
          <reference field="3" count="1" selected="0">
            <x v="0"/>
          </reference>
          <reference field="12" count="1" selected="0">
            <x v="3"/>
          </reference>
          <reference field="13" count="1" selected="0">
            <x v="0"/>
          </reference>
          <reference field="14" count="1">
            <x v="16"/>
          </reference>
        </references>
      </pivotArea>
    </format>
    <format dxfId="1561">
      <pivotArea dataOnly="0" labelOnly="1" fieldPosition="0">
        <references count="7">
          <reference field="0" count="1" selected="0">
            <x v="98"/>
          </reference>
          <reference field="1" count="1" selected="0">
            <x v="85"/>
          </reference>
          <reference field="2" count="1" selected="0">
            <x v="214"/>
          </reference>
          <reference field="3" count="1" selected="0">
            <x v="0"/>
          </reference>
          <reference field="12" count="1" selected="0">
            <x v="3"/>
          </reference>
          <reference field="13" count="1" selected="0">
            <x v="0"/>
          </reference>
          <reference field="14" count="1">
            <x v="16"/>
          </reference>
        </references>
      </pivotArea>
    </format>
    <format dxfId="1560">
      <pivotArea dataOnly="0" labelOnly="1" fieldPosition="0">
        <references count="7">
          <reference field="0" count="1" selected="0">
            <x v="99"/>
          </reference>
          <reference field="1" count="1" selected="0">
            <x v="86"/>
          </reference>
          <reference field="2" count="1" selected="0">
            <x v="66"/>
          </reference>
          <reference field="3" count="1" selected="0">
            <x v="0"/>
          </reference>
          <reference field="12" count="1" selected="0">
            <x v="3"/>
          </reference>
          <reference field="13" count="1" selected="0">
            <x v="0"/>
          </reference>
          <reference field="14" count="1">
            <x v="16"/>
          </reference>
        </references>
      </pivotArea>
    </format>
    <format dxfId="1559">
      <pivotArea dataOnly="0" labelOnly="1" fieldPosition="0">
        <references count="7">
          <reference field="0" count="1" selected="0">
            <x v="100"/>
          </reference>
          <reference field="1" count="1" selected="0">
            <x v="87"/>
          </reference>
          <reference field="2" count="1" selected="0">
            <x v="75"/>
          </reference>
          <reference field="3" count="1" selected="0">
            <x v="0"/>
          </reference>
          <reference field="12" count="1" selected="0">
            <x v="3"/>
          </reference>
          <reference field="13" count="1" selected="0">
            <x v="0"/>
          </reference>
          <reference field="14" count="1">
            <x v="16"/>
          </reference>
        </references>
      </pivotArea>
    </format>
    <format dxfId="1558">
      <pivotArea dataOnly="0" labelOnly="1" fieldPosition="0">
        <references count="7">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x v="6"/>
          </reference>
        </references>
      </pivotArea>
    </format>
    <format dxfId="1557">
      <pivotArea dataOnly="0" labelOnly="1" fieldPosition="0">
        <references count="7">
          <reference field="0" count="1" selected="0">
            <x v="102"/>
          </reference>
          <reference field="1" count="1" selected="0">
            <x v="89"/>
          </reference>
          <reference field="2" count="1" selected="0">
            <x v="14"/>
          </reference>
          <reference field="3" count="1" selected="0">
            <x v="0"/>
          </reference>
          <reference field="12" count="1" selected="0">
            <x v="3"/>
          </reference>
          <reference field="13" count="1" selected="0">
            <x v="0"/>
          </reference>
          <reference field="14" count="1">
            <x v="16"/>
          </reference>
        </references>
      </pivotArea>
    </format>
    <format dxfId="1556">
      <pivotArea dataOnly="0" labelOnly="1" fieldPosition="0">
        <references count="7">
          <reference field="0" count="1" selected="0">
            <x v="103"/>
          </reference>
          <reference field="1" count="1" selected="0">
            <x v="90"/>
          </reference>
          <reference field="2" count="1" selected="0">
            <x v="73"/>
          </reference>
          <reference field="3" count="1" selected="0">
            <x v="0"/>
          </reference>
          <reference field="12" count="1" selected="0">
            <x v="3"/>
          </reference>
          <reference field="13" count="1" selected="0">
            <x v="0"/>
          </reference>
          <reference field="14" count="1">
            <x v="16"/>
          </reference>
        </references>
      </pivotArea>
    </format>
    <format dxfId="1555">
      <pivotArea dataOnly="0" labelOnly="1" fieldPosition="0">
        <references count="7">
          <reference field="0" count="1" selected="0">
            <x v="104"/>
          </reference>
          <reference field="1" count="1" selected="0">
            <x v="91"/>
          </reference>
          <reference field="2" count="1" selected="0">
            <x v="68"/>
          </reference>
          <reference field="3" count="1" selected="0">
            <x v="0"/>
          </reference>
          <reference field="12" count="1" selected="0">
            <x v="3"/>
          </reference>
          <reference field="13" count="1" selected="0">
            <x v="0"/>
          </reference>
          <reference field="14" count="1">
            <x v="16"/>
          </reference>
        </references>
      </pivotArea>
    </format>
    <format dxfId="1554">
      <pivotArea dataOnly="0" labelOnly="1" fieldPosition="0">
        <references count="7">
          <reference field="0" count="1" selected="0">
            <x v="105"/>
          </reference>
          <reference field="1" count="1" selected="0">
            <x v="92"/>
          </reference>
          <reference field="2" count="1" selected="0">
            <x v="134"/>
          </reference>
          <reference field="3" count="1" selected="0">
            <x v="0"/>
          </reference>
          <reference field="12" count="1" selected="0">
            <x v="7"/>
          </reference>
          <reference field="13" count="1" selected="0">
            <x v="0"/>
          </reference>
          <reference field="14" count="1">
            <x v="16"/>
          </reference>
        </references>
      </pivotArea>
    </format>
    <format dxfId="1553">
      <pivotArea dataOnly="0" labelOnly="1" fieldPosition="0">
        <references count="7">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x v="54"/>
          </reference>
        </references>
      </pivotArea>
    </format>
    <format dxfId="1552">
      <pivotArea dataOnly="0" labelOnly="1" fieldPosition="0">
        <references count="7">
          <reference field="0" count="1" selected="0">
            <x v="107"/>
          </reference>
          <reference field="1" count="1" selected="0">
            <x v="94"/>
          </reference>
          <reference field="2" count="1" selected="0">
            <x v="190"/>
          </reference>
          <reference field="3" count="1" selected="0">
            <x v="0"/>
          </reference>
          <reference field="12" count="1" selected="0">
            <x v="7"/>
          </reference>
          <reference field="13" count="1" selected="0">
            <x v="0"/>
          </reference>
          <reference field="14" count="1">
            <x v="55"/>
          </reference>
        </references>
      </pivotArea>
    </format>
    <format dxfId="1551">
      <pivotArea dataOnly="0" labelOnly="1" fieldPosition="0">
        <references count="7">
          <reference field="0" count="1" selected="0">
            <x v="108"/>
          </reference>
          <reference field="1" count="1" selected="0">
            <x v="95"/>
          </reference>
          <reference field="2" count="1" selected="0">
            <x v="236"/>
          </reference>
          <reference field="3" count="1" selected="0">
            <x v="0"/>
          </reference>
          <reference field="12" count="1" selected="0">
            <x v="7"/>
          </reference>
          <reference field="13" count="1" selected="0">
            <x v="0"/>
          </reference>
          <reference field="14" count="1">
            <x v="55"/>
          </reference>
        </references>
      </pivotArea>
    </format>
    <format dxfId="1550">
      <pivotArea dataOnly="0" labelOnly="1" fieldPosition="0">
        <references count="7">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x v="4"/>
          </reference>
        </references>
      </pivotArea>
    </format>
    <format dxfId="1549">
      <pivotArea dataOnly="0" labelOnly="1" fieldPosition="0">
        <references count="7">
          <reference field="0" count="1" selected="0">
            <x v="111"/>
          </reference>
          <reference field="1" count="1" selected="0">
            <x v="98"/>
          </reference>
          <reference field="2" count="1" selected="0">
            <x v="83"/>
          </reference>
          <reference field="3" count="1" selected="0">
            <x v="0"/>
          </reference>
          <reference field="12" count="1" selected="0">
            <x v="7"/>
          </reference>
          <reference field="13" count="1" selected="0">
            <x v="0"/>
          </reference>
          <reference field="14" count="1">
            <x v="4"/>
          </reference>
        </references>
      </pivotArea>
    </format>
    <format dxfId="1548">
      <pivotArea dataOnly="0" labelOnly="1" fieldPosition="0">
        <references count="7">
          <reference field="0" count="1" selected="0">
            <x v="113"/>
          </reference>
          <reference field="1" count="1" selected="0">
            <x v="100"/>
          </reference>
          <reference field="2" count="1" selected="0">
            <x v="124"/>
          </reference>
          <reference field="3" count="1" selected="0">
            <x v="0"/>
          </reference>
          <reference field="12" count="1" selected="0">
            <x v="7"/>
          </reference>
          <reference field="13" count="1" selected="0">
            <x v="0"/>
          </reference>
          <reference field="14" count="1">
            <x v="7"/>
          </reference>
        </references>
      </pivotArea>
    </format>
    <format dxfId="1547">
      <pivotArea dataOnly="0" labelOnly="1" fieldPosition="0">
        <references count="7">
          <reference field="0" count="1" selected="0">
            <x v="122"/>
          </reference>
          <reference field="1" count="1" selected="0">
            <x v="109"/>
          </reference>
          <reference field="2" count="1" selected="0">
            <x v="35"/>
          </reference>
          <reference field="3" count="1" selected="0">
            <x v="0"/>
          </reference>
          <reference field="12" count="1" selected="0">
            <x v="3"/>
          </reference>
          <reference field="13" count="1" selected="0">
            <x v="0"/>
          </reference>
          <reference field="14" count="1">
            <x v="11"/>
          </reference>
        </references>
      </pivotArea>
    </format>
    <format dxfId="1546">
      <pivotArea dataOnly="0" labelOnly="1" fieldPosition="0">
        <references count="7">
          <reference field="0" count="1" selected="0">
            <x v="123"/>
          </reference>
          <reference field="1" count="1" selected="0">
            <x v="110"/>
          </reference>
          <reference field="2" count="1" selected="0">
            <x v="176"/>
          </reference>
          <reference field="3" count="1" selected="0">
            <x v="0"/>
          </reference>
          <reference field="12" count="1" selected="0">
            <x v="5"/>
          </reference>
          <reference field="13" count="1" selected="0">
            <x v="0"/>
          </reference>
          <reference field="14" count="1">
            <x v="38"/>
          </reference>
        </references>
      </pivotArea>
    </format>
    <format dxfId="1545">
      <pivotArea dataOnly="0" labelOnly="1" fieldPosition="0">
        <references count="7">
          <reference field="0" count="1" selected="0">
            <x v="124"/>
          </reference>
          <reference field="1" count="1" selected="0">
            <x v="111"/>
          </reference>
          <reference field="2" count="1" selected="0">
            <x v="218"/>
          </reference>
          <reference field="3" count="1" selected="0">
            <x v="0"/>
          </reference>
          <reference field="12" count="1" selected="0">
            <x v="0"/>
          </reference>
          <reference field="13" count="1" selected="0">
            <x v="0"/>
          </reference>
          <reference field="14" count="1">
            <x v="34"/>
          </reference>
        </references>
      </pivotArea>
    </format>
    <format dxfId="1544">
      <pivotArea dataOnly="0" labelOnly="1" fieldPosition="0">
        <references count="7">
          <reference field="0" count="1" selected="0">
            <x v="125"/>
          </reference>
          <reference field="1" count="1" selected="0">
            <x v="112"/>
          </reference>
          <reference field="2" count="1" selected="0">
            <x v="197"/>
          </reference>
          <reference field="3" count="1" selected="0">
            <x v="0"/>
          </reference>
          <reference field="12" count="1" selected="0">
            <x v="3"/>
          </reference>
          <reference field="13" count="1" selected="0">
            <x v="0"/>
          </reference>
          <reference field="14" count="1">
            <x v="34"/>
          </reference>
        </references>
      </pivotArea>
    </format>
    <format dxfId="1543">
      <pivotArea dataOnly="0" labelOnly="1" fieldPosition="0">
        <references count="7">
          <reference field="0" count="1" selected="0">
            <x v="126"/>
          </reference>
          <reference field="1" count="1" selected="0">
            <x v="113"/>
          </reference>
          <reference field="2" count="1" selected="0">
            <x v="191"/>
          </reference>
          <reference field="3" count="1" selected="0">
            <x v="0"/>
          </reference>
          <reference field="12" count="1" selected="0">
            <x v="0"/>
          </reference>
          <reference field="13" count="1" selected="0">
            <x v="0"/>
          </reference>
          <reference field="14" count="1">
            <x v="37"/>
          </reference>
        </references>
      </pivotArea>
    </format>
    <format dxfId="1542">
      <pivotArea dataOnly="0" labelOnly="1" fieldPosition="0">
        <references count="7">
          <reference field="0" count="1" selected="0">
            <x v="127"/>
          </reference>
          <reference field="1" count="1" selected="0">
            <x v="114"/>
          </reference>
          <reference field="2" count="1" selected="0">
            <x v="174"/>
          </reference>
          <reference field="3" count="1" selected="0">
            <x v="0"/>
          </reference>
          <reference field="12" count="1" selected="0">
            <x v="0"/>
          </reference>
          <reference field="13" count="1" selected="0">
            <x v="0"/>
          </reference>
          <reference field="14" count="1">
            <x v="36"/>
          </reference>
        </references>
      </pivotArea>
    </format>
    <format dxfId="1541">
      <pivotArea dataOnly="0" labelOnly="1" fieldPosition="0">
        <references count="7">
          <reference field="0" count="1" selected="0">
            <x v="128"/>
          </reference>
          <reference field="1" count="1" selected="0">
            <x v="115"/>
          </reference>
          <reference field="2" count="1" selected="0">
            <x v="59"/>
          </reference>
          <reference field="3" count="1" selected="0">
            <x v="0"/>
          </reference>
          <reference field="12" count="1" selected="0">
            <x v="0"/>
          </reference>
          <reference field="13" count="1" selected="0">
            <x v="0"/>
          </reference>
          <reference field="14" count="1">
            <x v="37"/>
          </reference>
        </references>
      </pivotArea>
    </format>
    <format dxfId="1540">
      <pivotArea dataOnly="0" labelOnly="1" fieldPosition="0">
        <references count="7">
          <reference field="0" count="1" selected="0">
            <x v="129"/>
          </reference>
          <reference field="1" count="1" selected="0">
            <x v="116"/>
          </reference>
          <reference field="2" count="1" selected="0">
            <x v="212"/>
          </reference>
          <reference field="3" count="1" selected="0">
            <x v="0"/>
          </reference>
          <reference field="12" count="1" selected="0">
            <x v="3"/>
          </reference>
          <reference field="13" count="1" selected="0">
            <x v="0"/>
          </reference>
          <reference field="14" count="1">
            <x v="37"/>
          </reference>
        </references>
      </pivotArea>
    </format>
    <format dxfId="1539">
      <pivotArea dataOnly="0" labelOnly="1" fieldPosition="0">
        <references count="7">
          <reference field="0" count="1" selected="0">
            <x v="130"/>
          </reference>
          <reference field="1" count="1" selected="0">
            <x v="117"/>
          </reference>
          <reference field="2" count="1" selected="0">
            <x v="118"/>
          </reference>
          <reference field="3" count="1" selected="0">
            <x v="0"/>
          </reference>
          <reference field="12" count="1" selected="0">
            <x v="7"/>
          </reference>
          <reference field="13" count="1" selected="0">
            <x v="0"/>
          </reference>
          <reference field="14" count="1">
            <x v="37"/>
          </reference>
        </references>
      </pivotArea>
    </format>
    <format dxfId="1538">
      <pivotArea dataOnly="0" labelOnly="1" fieldPosition="0">
        <references count="7">
          <reference field="0" count="1" selected="0">
            <x v="134"/>
          </reference>
          <reference field="1" count="1" selected="0">
            <x v="127"/>
          </reference>
          <reference field="2" count="1" selected="0">
            <x v="2"/>
          </reference>
          <reference field="3" count="1" selected="0">
            <x v="0"/>
          </reference>
          <reference field="12" count="1" selected="0">
            <x v="4"/>
          </reference>
          <reference field="13" count="1" selected="0">
            <x v="0"/>
          </reference>
          <reference field="14" count="1">
            <x v="34"/>
          </reference>
        </references>
      </pivotArea>
    </format>
    <format dxfId="1537">
      <pivotArea dataOnly="0" labelOnly="1" fieldPosition="0">
        <references count="7">
          <reference field="0" count="1" selected="0">
            <x v="135"/>
          </reference>
          <reference field="1" count="1" selected="0">
            <x v="128"/>
          </reference>
          <reference field="2" count="1" selected="0">
            <x v="151"/>
          </reference>
          <reference field="3" count="1" selected="0">
            <x v="0"/>
          </reference>
          <reference field="12" count="1" selected="0">
            <x v="3"/>
          </reference>
          <reference field="13" count="1" selected="0">
            <x v="0"/>
          </reference>
          <reference field="14" count="1">
            <x v="37"/>
          </reference>
        </references>
      </pivotArea>
    </format>
    <format dxfId="1536">
      <pivotArea dataOnly="0" labelOnly="1" fieldPosition="0">
        <references count="7">
          <reference field="0" count="1" selected="0">
            <x v="136"/>
          </reference>
          <reference field="1" count="1" selected="0">
            <x v="129"/>
          </reference>
          <reference field="2" count="1" selected="0">
            <x v="219"/>
          </reference>
          <reference field="3" count="1" selected="0">
            <x v="0"/>
          </reference>
          <reference field="12" count="1" selected="0">
            <x v="3"/>
          </reference>
          <reference field="13" count="1" selected="0">
            <x v="0"/>
          </reference>
          <reference field="14" count="1">
            <x v="37"/>
          </reference>
        </references>
      </pivotArea>
    </format>
    <format dxfId="1535">
      <pivotArea dataOnly="0" labelOnly="1" fieldPosition="0">
        <references count="7">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x v="0"/>
          </reference>
        </references>
      </pivotArea>
    </format>
    <format dxfId="1534">
      <pivotArea dataOnly="0" labelOnly="1" fieldPosition="0">
        <references count="7">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x v="23"/>
          </reference>
        </references>
      </pivotArea>
    </format>
    <format dxfId="1533">
      <pivotArea dataOnly="0" labelOnly="1" fieldPosition="0">
        <references count="7">
          <reference field="0" count="1" selected="0">
            <x v="147"/>
          </reference>
          <reference field="1" count="1" selected="0">
            <x v="140"/>
          </reference>
          <reference field="2" count="1" selected="0">
            <x v="211"/>
          </reference>
          <reference field="3" count="1" selected="0">
            <x v="0"/>
          </reference>
          <reference field="12" count="1" selected="0">
            <x v="26"/>
          </reference>
          <reference field="13" count="1" selected="0">
            <x v="0"/>
          </reference>
          <reference field="14" count="1">
            <x v="22"/>
          </reference>
        </references>
      </pivotArea>
    </format>
    <format dxfId="1532">
      <pivotArea dataOnly="0" labelOnly="1" fieldPosition="0">
        <references count="7">
          <reference field="0" count="1" selected="0">
            <x v="148"/>
          </reference>
          <reference field="1" count="1" selected="0">
            <x v="141"/>
          </reference>
          <reference field="2" count="1" selected="0">
            <x v="95"/>
          </reference>
          <reference field="3" count="1" selected="0">
            <x v="0"/>
          </reference>
          <reference field="12" count="1" selected="0">
            <x v="26"/>
          </reference>
          <reference field="13" count="1" selected="0">
            <x v="0"/>
          </reference>
          <reference field="14" count="1">
            <x v="14"/>
          </reference>
        </references>
      </pivotArea>
    </format>
    <format dxfId="1531">
      <pivotArea dataOnly="0" labelOnly="1" fieldPosition="0">
        <references count="7">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x v="24"/>
          </reference>
        </references>
      </pivotArea>
    </format>
    <format dxfId="1530">
      <pivotArea dataOnly="0" labelOnly="1" fieldPosition="0">
        <references count="7">
          <reference field="0" count="1" selected="0">
            <x v="150"/>
          </reference>
          <reference field="1" count="1" selected="0">
            <x v="143"/>
          </reference>
          <reference field="2" count="1" selected="0">
            <x v="166"/>
          </reference>
          <reference field="3" count="1" selected="0">
            <x v="0"/>
          </reference>
          <reference field="12" count="1" selected="0">
            <x v="14"/>
          </reference>
          <reference field="13" count="1" selected="0">
            <x v="0"/>
          </reference>
          <reference field="14" count="1">
            <x v="24"/>
          </reference>
        </references>
      </pivotArea>
    </format>
    <format dxfId="1529">
      <pivotArea dataOnly="0" labelOnly="1" fieldPosition="0">
        <references count="7">
          <reference field="0" count="1" selected="0">
            <x v="151"/>
          </reference>
          <reference field="1" count="1" selected="0">
            <x v="144"/>
          </reference>
          <reference field="2" count="1" selected="0">
            <x v="85"/>
          </reference>
          <reference field="3" count="1" selected="0">
            <x v="0"/>
          </reference>
          <reference field="12" count="1" selected="0">
            <x v="14"/>
          </reference>
          <reference field="13" count="1" selected="0">
            <x v="0"/>
          </reference>
          <reference field="14" count="1">
            <x v="24"/>
          </reference>
        </references>
      </pivotArea>
    </format>
    <format dxfId="1528">
      <pivotArea dataOnly="0" labelOnly="1" fieldPosition="0">
        <references count="7">
          <reference field="0" count="1" selected="0">
            <x v="152"/>
          </reference>
          <reference field="1" count="1" selected="0">
            <x v="145"/>
          </reference>
          <reference field="2" count="1" selected="0">
            <x v="86"/>
          </reference>
          <reference field="3" count="1" selected="0">
            <x v="0"/>
          </reference>
          <reference field="12" count="1" selected="0">
            <x v="14"/>
          </reference>
          <reference field="13" count="1" selected="0">
            <x v="0"/>
          </reference>
          <reference field="14" count="1">
            <x v="24"/>
          </reference>
        </references>
      </pivotArea>
    </format>
    <format dxfId="1527">
      <pivotArea dataOnly="0" labelOnly="1" fieldPosition="0">
        <references count="7">
          <reference field="0" count="1" selected="0">
            <x v="153"/>
          </reference>
          <reference field="1" count="1" selected="0">
            <x v="146"/>
          </reference>
          <reference field="2" count="1" selected="0">
            <x v="54"/>
          </reference>
          <reference field="3" count="1" selected="0">
            <x v="0"/>
          </reference>
          <reference field="12" count="1" selected="0">
            <x v="14"/>
          </reference>
          <reference field="13" count="1" selected="0">
            <x v="0"/>
          </reference>
          <reference field="14" count="1">
            <x v="18"/>
          </reference>
        </references>
      </pivotArea>
    </format>
    <format dxfId="1526">
      <pivotArea dataOnly="0" labelOnly="1" fieldPosition="0">
        <references count="7">
          <reference field="0" count="1" selected="0">
            <x v="154"/>
          </reference>
          <reference field="1" count="1" selected="0">
            <x v="147"/>
          </reference>
          <reference field="2" count="1" selected="0">
            <x v="109"/>
          </reference>
          <reference field="3" count="1" selected="0">
            <x v="0"/>
          </reference>
          <reference field="12" count="1" selected="0">
            <x v="14"/>
          </reference>
          <reference field="13" count="1" selected="0">
            <x v="0"/>
          </reference>
          <reference field="14" count="1">
            <x v="18"/>
          </reference>
        </references>
      </pivotArea>
    </format>
    <format dxfId="1525">
      <pivotArea dataOnly="0" labelOnly="1" fieldPosition="0">
        <references count="7">
          <reference field="0" count="1" selected="0">
            <x v="155"/>
          </reference>
          <reference field="1" count="1" selected="0">
            <x v="148"/>
          </reference>
          <reference field="2" count="1" selected="0">
            <x v="3"/>
          </reference>
          <reference field="3" count="1" selected="0">
            <x v="0"/>
          </reference>
          <reference field="12" count="1" selected="0">
            <x v="23"/>
          </reference>
          <reference field="13" count="1" selected="0">
            <x v="0"/>
          </reference>
          <reference field="14" count="1">
            <x v="18"/>
          </reference>
        </references>
      </pivotArea>
    </format>
    <format dxfId="1524">
      <pivotArea dataOnly="0" labelOnly="1" fieldPosition="0">
        <references count="7">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x v="51"/>
          </reference>
        </references>
      </pivotArea>
    </format>
    <format dxfId="1523">
      <pivotArea dataOnly="0" labelOnly="1" fieldPosition="0">
        <references count="7">
          <reference field="0" count="1" selected="0">
            <x v="160"/>
          </reference>
          <reference field="1" count="1" selected="0">
            <x v="184"/>
          </reference>
          <reference field="2" count="1" selected="0">
            <x v="187"/>
          </reference>
          <reference field="3" count="1" selected="0">
            <x v="0"/>
          </reference>
          <reference field="12" count="1" selected="0">
            <x v="7"/>
          </reference>
          <reference field="13" count="1" selected="0">
            <x v="0"/>
          </reference>
          <reference field="14" count="1">
            <x v="52"/>
          </reference>
        </references>
      </pivotArea>
    </format>
    <format dxfId="1522">
      <pivotArea dataOnly="0" labelOnly="1" fieldPosition="0">
        <references count="7">
          <reference field="0" count="1" selected="0">
            <x v="161"/>
          </reference>
          <reference field="1" count="1" selected="0">
            <x v="185"/>
          </reference>
          <reference field="2" count="1" selected="0">
            <x v="186"/>
          </reference>
          <reference field="3" count="1" selected="0">
            <x v="0"/>
          </reference>
          <reference field="12" count="1" selected="0">
            <x v="9"/>
          </reference>
          <reference field="13" count="1" selected="0">
            <x v="0"/>
          </reference>
          <reference field="14" count="1">
            <x v="52"/>
          </reference>
        </references>
      </pivotArea>
    </format>
    <format dxfId="1521">
      <pivotArea dataOnly="0" labelOnly="1" fieldPosition="0">
        <references count="7">
          <reference field="0" count="1" selected="0">
            <x v="162"/>
          </reference>
          <reference field="1" count="1" selected="0">
            <x v="186"/>
          </reference>
          <reference field="2" count="1" selected="0">
            <x v="125"/>
          </reference>
          <reference field="3" count="1" selected="0">
            <x v="0"/>
          </reference>
          <reference field="12" count="1" selected="0">
            <x v="10"/>
          </reference>
          <reference field="13" count="1" selected="0">
            <x v="0"/>
          </reference>
          <reference field="14" count="1">
            <x v="65"/>
          </reference>
        </references>
      </pivotArea>
    </format>
    <format dxfId="1520">
      <pivotArea dataOnly="0" labelOnly="1" fieldPosition="0">
        <references count="7">
          <reference field="0" count="1" selected="0">
            <x v="164"/>
          </reference>
          <reference field="1" count="1" selected="0">
            <x v="188"/>
          </reference>
          <reference field="2" count="1" selected="0">
            <x v="119"/>
          </reference>
          <reference field="3" count="1" selected="0">
            <x v="0"/>
          </reference>
          <reference field="12" count="1" selected="0">
            <x v="13"/>
          </reference>
          <reference field="13" count="1" selected="0">
            <x v="0"/>
          </reference>
          <reference field="14" count="1">
            <x v="26"/>
          </reference>
        </references>
      </pivotArea>
    </format>
    <format dxfId="1519">
      <pivotArea dataOnly="0" labelOnly="1" fieldPosition="0">
        <references count="7">
          <reference field="0" count="1" selected="0">
            <x v="165"/>
          </reference>
          <reference field="1" count="1" selected="0">
            <x v="189"/>
          </reference>
          <reference field="2" count="1" selected="0">
            <x v="156"/>
          </reference>
          <reference field="3" count="1" selected="0">
            <x v="0"/>
          </reference>
          <reference field="12" count="1" selected="0">
            <x v="13"/>
          </reference>
          <reference field="13" count="1" selected="0">
            <x v="0"/>
          </reference>
          <reference field="14" count="1">
            <x v="21"/>
          </reference>
        </references>
      </pivotArea>
    </format>
    <format dxfId="1518">
      <pivotArea dataOnly="0" labelOnly="1" fieldPosition="0">
        <references count="7">
          <reference field="0" count="1" selected="0">
            <x v="166"/>
          </reference>
          <reference field="1" count="1" selected="0">
            <x v="190"/>
          </reference>
          <reference field="2" count="1" selected="0">
            <x v="213"/>
          </reference>
          <reference field="3" count="1" selected="0">
            <x v="0"/>
          </reference>
          <reference field="12" count="1" selected="0">
            <x v="13"/>
          </reference>
          <reference field="13" count="1" selected="0">
            <x v="0"/>
          </reference>
          <reference field="14" count="1">
            <x v="21"/>
          </reference>
        </references>
      </pivotArea>
    </format>
    <format dxfId="1517">
      <pivotArea dataOnly="0" labelOnly="1" fieldPosition="0">
        <references count="7">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x v="7"/>
          </reference>
        </references>
      </pivotArea>
    </format>
    <format dxfId="1516">
      <pivotArea dataOnly="0" labelOnly="1" fieldPosition="0">
        <references count="7">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x v="52"/>
          </reference>
        </references>
      </pivotArea>
    </format>
    <format dxfId="1515">
      <pivotArea dataOnly="0" labelOnly="1" fieldPosition="0">
        <references count="7">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x v="8"/>
          </reference>
        </references>
      </pivotArea>
    </format>
    <format dxfId="1514">
      <pivotArea dataOnly="0" labelOnly="1" fieldPosition="0">
        <references count="7">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x v="20"/>
          </reference>
        </references>
      </pivotArea>
    </format>
    <format dxfId="1513">
      <pivotArea dataOnly="0" labelOnly="1" fieldPosition="0">
        <references count="7">
          <reference field="0" count="1" selected="0">
            <x v="175"/>
          </reference>
          <reference field="1" count="1" selected="0">
            <x v="207"/>
          </reference>
          <reference field="2" count="1" selected="0">
            <x v="172"/>
          </reference>
          <reference field="3" count="1" selected="0">
            <x v="0"/>
          </reference>
          <reference field="12" count="1" selected="0">
            <x v="21"/>
          </reference>
          <reference field="13" count="1" selected="0">
            <x v="0"/>
          </reference>
          <reference field="14" count="1">
            <x v="26"/>
          </reference>
        </references>
      </pivotArea>
    </format>
    <format dxfId="1512">
      <pivotArea dataOnly="0" labelOnly="1" fieldPosition="0">
        <references count="7">
          <reference field="0" count="1" selected="0">
            <x v="176"/>
          </reference>
          <reference field="1" count="1" selected="0">
            <x v="208"/>
          </reference>
          <reference field="2" count="1" selected="0">
            <x v="215"/>
          </reference>
          <reference field="3" count="1" selected="0">
            <x v="0"/>
          </reference>
          <reference field="12" count="1" selected="0">
            <x v="20"/>
          </reference>
          <reference field="13" count="1" selected="0">
            <x v="0"/>
          </reference>
          <reference field="14" count="1">
            <x v="26"/>
          </reference>
        </references>
      </pivotArea>
    </format>
    <format dxfId="1511">
      <pivotArea dataOnly="0" labelOnly="1" fieldPosition="0">
        <references count="7">
          <reference field="0" count="1" selected="0">
            <x v="177"/>
          </reference>
          <reference field="1" count="1" selected="0">
            <x v="209"/>
          </reference>
          <reference field="2" count="1" selected="0">
            <x v="114"/>
          </reference>
          <reference field="3" count="1" selected="0">
            <x v="0"/>
          </reference>
          <reference field="12" count="1" selected="0">
            <x v="20"/>
          </reference>
          <reference field="13" count="1" selected="0">
            <x v="0"/>
          </reference>
          <reference field="14" count="1">
            <x v="27"/>
          </reference>
        </references>
      </pivotArea>
    </format>
    <format dxfId="1510">
      <pivotArea dataOnly="0" labelOnly="1" fieldPosition="0">
        <references count="7">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x v="26"/>
          </reference>
        </references>
      </pivotArea>
    </format>
    <format dxfId="1509">
      <pivotArea dataOnly="0" labelOnly="1" fieldPosition="0">
        <references count="7">
          <reference field="0" count="1" selected="0">
            <x v="179"/>
          </reference>
          <reference field="1" count="1" selected="0">
            <x v="211"/>
          </reference>
          <reference field="2" count="1" selected="0">
            <x v="96"/>
          </reference>
          <reference field="3" count="1" selected="0">
            <x v="0"/>
          </reference>
          <reference field="12" count="1" selected="0">
            <x v="20"/>
          </reference>
          <reference field="13" count="1" selected="0">
            <x v="0"/>
          </reference>
          <reference field="14" count="1">
            <x v="26"/>
          </reference>
        </references>
      </pivotArea>
    </format>
    <format dxfId="1508">
      <pivotArea dataOnly="0" labelOnly="1" fieldPosition="0">
        <references count="7">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x v="32"/>
          </reference>
        </references>
      </pivotArea>
    </format>
    <format dxfId="1507">
      <pivotArea dataOnly="0" labelOnly="1" fieldPosition="0">
        <references count="7">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x v="38"/>
          </reference>
        </references>
      </pivotArea>
    </format>
    <format dxfId="1506">
      <pivotArea dataOnly="0" labelOnly="1" fieldPosition="0">
        <references count="7">
          <reference field="0" count="1" selected="0">
            <x v="182"/>
          </reference>
          <reference field="1" count="1" selected="0">
            <x v="214"/>
          </reference>
          <reference field="2" count="1" selected="0">
            <x v="235"/>
          </reference>
          <reference field="3" count="1" selected="0">
            <x v="0"/>
          </reference>
          <reference field="12" count="1" selected="0">
            <x v="7"/>
          </reference>
          <reference field="13" count="1" selected="0">
            <x v="0"/>
          </reference>
          <reference field="14" count="1">
            <x v="38"/>
          </reference>
        </references>
      </pivotArea>
    </format>
    <format dxfId="1505">
      <pivotArea dataOnly="0" labelOnly="1" fieldPosition="0">
        <references count="7">
          <reference field="0" count="1" selected="0">
            <x v="183"/>
          </reference>
          <reference field="1" count="1" selected="0">
            <x v="215"/>
          </reference>
          <reference field="2" count="1" selected="0">
            <x v="206"/>
          </reference>
          <reference field="3" count="1" selected="0">
            <x v="0"/>
          </reference>
          <reference field="12" count="1" selected="0">
            <x v="14"/>
          </reference>
          <reference field="13" count="1" selected="0">
            <x v="0"/>
          </reference>
          <reference field="14" count="1">
            <x v="38"/>
          </reference>
        </references>
      </pivotArea>
    </format>
    <format dxfId="1504">
      <pivotArea dataOnly="0" labelOnly="1" fieldPosition="0">
        <references count="7">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x v="44"/>
          </reference>
        </references>
      </pivotArea>
    </format>
    <format dxfId="1503">
      <pivotArea dataOnly="0" labelOnly="1" fieldPosition="0">
        <references count="7">
          <reference field="0" count="1" selected="0">
            <x v="185"/>
          </reference>
          <reference field="1" count="1" selected="0">
            <x v="217"/>
          </reference>
          <reference field="2" count="1" selected="0">
            <x v="113"/>
          </reference>
          <reference field="3" count="1" selected="0">
            <x v="0"/>
          </reference>
          <reference field="12" count="1" selected="0">
            <x v="12"/>
          </reference>
          <reference field="13" count="1" selected="0">
            <x v="0"/>
          </reference>
          <reference field="14" count="1">
            <x v="45"/>
          </reference>
        </references>
      </pivotArea>
    </format>
    <format dxfId="1502">
      <pivotArea dataOnly="0" labelOnly="1" fieldPosition="0">
        <references count="7">
          <reference field="0" count="1" selected="0">
            <x v="186"/>
          </reference>
          <reference field="1" count="1" selected="0">
            <x v="218"/>
          </reference>
          <reference field="2" count="1" selected="0">
            <x v="93"/>
          </reference>
          <reference field="3" count="1" selected="0">
            <x v="0"/>
          </reference>
          <reference field="12" count="1" selected="0">
            <x v="12"/>
          </reference>
          <reference field="13" count="1" selected="0">
            <x v="2"/>
          </reference>
          <reference field="14" count="1">
            <x v="42"/>
          </reference>
        </references>
      </pivotArea>
    </format>
    <format dxfId="1501">
      <pivotArea dataOnly="0" labelOnly="1" fieldPosition="0">
        <references count="7">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x v="46"/>
          </reference>
        </references>
      </pivotArea>
    </format>
    <format dxfId="1500">
      <pivotArea dataOnly="0" labelOnly="1" fieldPosition="0">
        <references count="7">
          <reference field="0" count="1" selected="0">
            <x v="188"/>
          </reference>
          <reference field="1" count="1" selected="0">
            <x v="220"/>
          </reference>
          <reference field="2" count="1" selected="0">
            <x v="196"/>
          </reference>
          <reference field="3" count="1" selected="0">
            <x v="0"/>
          </reference>
          <reference field="12" count="1" selected="0">
            <x v="12"/>
          </reference>
          <reference field="13" count="1" selected="0">
            <x v="14"/>
          </reference>
          <reference field="14" count="1">
            <x v="46"/>
          </reference>
        </references>
      </pivotArea>
    </format>
    <format dxfId="1499">
      <pivotArea dataOnly="0" labelOnly="1" fieldPosition="0">
        <references count="7">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x v="63"/>
          </reference>
        </references>
      </pivotArea>
    </format>
    <format dxfId="1498">
      <pivotArea dataOnly="0" labelOnly="1" fieldPosition="0">
        <references count="7">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x v="38"/>
          </reference>
        </references>
      </pivotArea>
    </format>
    <format dxfId="1497">
      <pivotArea dataOnly="0" labelOnly="1" fieldPosition="0">
        <references count="7">
          <reference field="0" count="1" selected="0">
            <x v="193"/>
          </reference>
          <reference field="1" count="1" selected="0">
            <x v="225"/>
          </reference>
          <reference field="2" count="1" selected="0">
            <x v="238"/>
          </reference>
          <reference field="3" count="1" selected="0">
            <x v="0"/>
          </reference>
          <reference field="12" count="1" selected="0">
            <x v="7"/>
          </reference>
          <reference field="13" count="1" selected="0">
            <x v="0"/>
          </reference>
          <reference field="14" count="1">
            <x v="0"/>
          </reference>
        </references>
      </pivotArea>
    </format>
    <format dxfId="1496">
      <pivotArea dataOnly="0" labelOnly="1" fieldPosition="0">
        <references count="7">
          <reference field="0" count="1" selected="0">
            <x v="197"/>
          </reference>
          <reference field="1" count="1" selected="0">
            <x v="236"/>
          </reference>
          <reference field="2" count="1" selected="0">
            <x v="102"/>
          </reference>
          <reference field="3" count="1" selected="0">
            <x v="0"/>
          </reference>
          <reference field="12" count="1" selected="0">
            <x v="18"/>
          </reference>
          <reference field="13" count="1" selected="0">
            <x v="0"/>
          </reference>
          <reference field="14" count="1">
            <x v="0"/>
          </reference>
        </references>
      </pivotArea>
    </format>
    <format dxfId="1495">
      <pivotArea dataOnly="0" labelOnly="1" fieldPosition="0">
        <references count="7">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x v="20"/>
          </reference>
        </references>
      </pivotArea>
    </format>
    <format dxfId="1494">
      <pivotArea dataOnly="0" labelOnly="1" fieldPosition="0">
        <references count="7">
          <reference field="0" count="1" selected="0">
            <x v="200"/>
          </reference>
          <reference field="1" count="1" selected="0">
            <x v="239"/>
          </reference>
          <reference field="2" count="1" selected="0">
            <x v="34"/>
          </reference>
          <reference field="3" count="1" selected="0">
            <x v="0"/>
          </reference>
          <reference field="12" count="1" selected="0">
            <x v="20"/>
          </reference>
          <reference field="13" count="1" selected="0">
            <x v="0"/>
          </reference>
          <reference field="14" count="1">
            <x v="0"/>
          </reference>
        </references>
      </pivotArea>
    </format>
    <format dxfId="1493">
      <pivotArea dataOnly="0" labelOnly="1" fieldPosition="0">
        <references count="7">
          <reference field="0" count="1" selected="0">
            <x v="201"/>
          </reference>
          <reference field="1" count="1" selected="0">
            <x v="240"/>
          </reference>
          <reference field="2" count="1" selected="0">
            <x v="37"/>
          </reference>
          <reference field="3" count="1" selected="0">
            <x v="0"/>
          </reference>
          <reference field="12" count="1" selected="0">
            <x v="20"/>
          </reference>
          <reference field="13" count="1" selected="0">
            <x v="0"/>
          </reference>
          <reference field="14" count="1">
            <x v="0"/>
          </reference>
        </references>
      </pivotArea>
    </format>
    <format dxfId="1492">
      <pivotArea dataOnly="0" labelOnly="1" fieldPosition="0">
        <references count="7">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x v="39"/>
          </reference>
        </references>
      </pivotArea>
    </format>
    <format dxfId="1491">
      <pivotArea dataOnly="0" labelOnly="1" fieldPosition="0">
        <references count="7">
          <reference field="0" count="1" selected="0">
            <x v="206"/>
          </reference>
          <reference field="1" count="1" selected="0">
            <x v="151"/>
          </reference>
          <reference field="2" count="1" selected="0">
            <x v="159"/>
          </reference>
          <reference field="3" count="1" selected="0">
            <x v="0"/>
          </reference>
          <reference field="12" count="1" selected="0">
            <x v="12"/>
          </reference>
          <reference field="13" count="1" selected="0">
            <x v="5"/>
          </reference>
          <reference field="14" count="1">
            <x v="38"/>
          </reference>
        </references>
      </pivotArea>
    </format>
    <format dxfId="1490">
      <pivotArea dataOnly="0" labelOnly="1" fieldPosition="0">
        <references count="7">
          <reference field="0" count="1" selected="0">
            <x v="207"/>
          </reference>
          <reference field="1" count="1" selected="0">
            <x v="152"/>
          </reference>
          <reference field="2" count="1" selected="0">
            <x v="81"/>
          </reference>
          <reference field="3" count="1" selected="0">
            <x v="0"/>
          </reference>
          <reference field="12" count="1" selected="0">
            <x v="7"/>
          </reference>
          <reference field="13" count="1" selected="0">
            <x v="0"/>
          </reference>
          <reference field="14" count="1">
            <x v="38"/>
          </reference>
        </references>
      </pivotArea>
    </format>
    <format dxfId="1489">
      <pivotArea dataOnly="0" labelOnly="1" fieldPosition="0">
        <references count="7">
          <reference field="0" count="1" selected="0">
            <x v="208"/>
          </reference>
          <reference field="1" count="1" selected="0">
            <x v="153"/>
          </reference>
          <reference field="2" count="1" selected="0">
            <x v="103"/>
          </reference>
          <reference field="3" count="1" selected="0">
            <x v="0"/>
          </reference>
          <reference field="12" count="1" selected="0">
            <x v="14"/>
          </reference>
          <reference field="13" count="1" selected="0">
            <x v="16"/>
          </reference>
          <reference field="14" count="1">
            <x v="29"/>
          </reference>
        </references>
      </pivotArea>
    </format>
    <format dxfId="1488">
      <pivotArea dataOnly="0" labelOnly="1" fieldPosition="0">
        <references count="7">
          <reference field="0" count="1" selected="0">
            <x v="209"/>
          </reference>
          <reference field="1" count="1" selected="0">
            <x v="154"/>
          </reference>
          <reference field="2" count="1" selected="0">
            <x v="98"/>
          </reference>
          <reference field="3" count="1" selected="0">
            <x v="0"/>
          </reference>
          <reference field="12" count="1" selected="0">
            <x v="14"/>
          </reference>
          <reference field="13" count="1" selected="0">
            <x v="17"/>
          </reference>
          <reference field="14" count="1">
            <x v="31"/>
          </reference>
        </references>
      </pivotArea>
    </format>
    <format dxfId="1487">
      <pivotArea dataOnly="0" labelOnly="1" fieldPosition="0">
        <references count="7">
          <reference field="0" count="1" selected="0">
            <x v="210"/>
          </reference>
          <reference field="1" count="1" selected="0">
            <x v="155"/>
          </reference>
          <reference field="2" count="1" selected="0">
            <x v="162"/>
          </reference>
          <reference field="3" count="1" selected="0">
            <x v="0"/>
          </reference>
          <reference field="12" count="1" selected="0">
            <x v="7"/>
          </reference>
          <reference field="13" count="1" selected="0">
            <x v="2"/>
          </reference>
          <reference field="14" count="1">
            <x v="0"/>
          </reference>
        </references>
      </pivotArea>
    </format>
    <format dxfId="1486">
      <pivotArea dataOnly="0" labelOnly="1" fieldPosition="0">
        <references count="7">
          <reference field="0" count="1" selected="0">
            <x v="211"/>
          </reference>
          <reference field="1" count="1" selected="0">
            <x v="156"/>
          </reference>
          <reference field="2" count="1" selected="0">
            <x v="164"/>
          </reference>
          <reference field="3" count="1" selected="0">
            <x v="0"/>
          </reference>
          <reference field="12" count="1" selected="0">
            <x v="20"/>
          </reference>
          <reference field="13" count="1" selected="0">
            <x v="3"/>
          </reference>
          <reference field="14" count="1">
            <x v="0"/>
          </reference>
        </references>
      </pivotArea>
    </format>
    <format dxfId="1485">
      <pivotArea dataOnly="0" labelOnly="1" fieldPosition="0">
        <references count="7">
          <reference field="0" count="1" selected="0">
            <x v="212"/>
          </reference>
          <reference field="1" count="1" selected="0">
            <x v="157"/>
          </reference>
          <reference field="2" count="1" selected="0">
            <x v="170"/>
          </reference>
          <reference field="3" count="1" selected="0">
            <x v="0"/>
          </reference>
          <reference field="12" count="1" selected="0">
            <x v="20"/>
          </reference>
          <reference field="13" count="1" selected="0">
            <x v="4"/>
          </reference>
          <reference field="14" count="1">
            <x v="0"/>
          </reference>
        </references>
      </pivotArea>
    </format>
    <format dxfId="1484">
      <pivotArea dataOnly="0" labelOnly="1" fieldPosition="0">
        <references count="7">
          <reference field="0" count="1" selected="0">
            <x v="214"/>
          </reference>
          <reference field="1" count="1" selected="0">
            <x v="159"/>
          </reference>
          <reference field="2" count="1" selected="0">
            <x v="139"/>
          </reference>
          <reference field="3" count="1" selected="0">
            <x v="0"/>
          </reference>
          <reference field="12" count="1" selected="0">
            <x v="10"/>
          </reference>
          <reference field="13" count="1" selected="0">
            <x v="15"/>
          </reference>
          <reference field="14" count="1">
            <x v="66"/>
          </reference>
        </references>
      </pivotArea>
    </format>
    <format dxfId="1483">
      <pivotArea dataOnly="0" labelOnly="1" fieldPosition="0">
        <references count="7">
          <reference field="0" count="1" selected="0">
            <x v="215"/>
          </reference>
          <reference field="1" count="1" selected="0">
            <x v="160"/>
          </reference>
          <reference field="2" count="1" selected="0">
            <x v="137"/>
          </reference>
          <reference field="3" count="1" selected="0">
            <x v="0"/>
          </reference>
          <reference field="12" count="1" selected="0">
            <x v="10"/>
          </reference>
          <reference field="13" count="1" selected="0">
            <x v="11"/>
          </reference>
          <reference field="14" count="1">
            <x v="66"/>
          </reference>
        </references>
      </pivotArea>
    </format>
    <format dxfId="1482">
      <pivotArea dataOnly="0" labelOnly="1" fieldPosition="0">
        <references count="7">
          <reference field="0" count="1" selected="0">
            <x v="216"/>
          </reference>
          <reference field="1" count="1" selected="0">
            <x v="161"/>
          </reference>
          <reference field="2" count="1" selected="0">
            <x v="136"/>
          </reference>
          <reference field="3" count="1" selected="0">
            <x v="0"/>
          </reference>
          <reference field="12" count="1" selected="0">
            <x v="10"/>
          </reference>
          <reference field="13" count="1" selected="0">
            <x v="13"/>
          </reference>
          <reference field="14" count="1">
            <x v="66"/>
          </reference>
        </references>
      </pivotArea>
    </format>
    <format dxfId="1481">
      <pivotArea dataOnly="0" labelOnly="1" fieldPosition="0">
        <references count="7">
          <reference field="0" count="1" selected="0">
            <x v="217"/>
          </reference>
          <reference field="1" count="1" selected="0">
            <x v="162"/>
          </reference>
          <reference field="2" count="1" selected="0">
            <x v="13"/>
          </reference>
          <reference field="3" count="1" selected="0">
            <x v="0"/>
          </reference>
          <reference field="12" count="1" selected="0">
            <x v="10"/>
          </reference>
          <reference field="13" count="1" selected="0">
            <x v="10"/>
          </reference>
          <reference field="14" count="1">
            <x v="66"/>
          </reference>
        </references>
      </pivotArea>
    </format>
    <format dxfId="1480">
      <pivotArea dataOnly="0" labelOnly="1" fieldPosition="0">
        <references count="7">
          <reference field="0" count="1" selected="0">
            <x v="218"/>
          </reference>
          <reference field="1" count="1" selected="0">
            <x v="163"/>
          </reference>
          <reference field="2" count="1" selected="0">
            <x v="179"/>
          </reference>
          <reference field="3" count="1" selected="0">
            <x v="0"/>
          </reference>
          <reference field="12" count="1" selected="0">
            <x v="10"/>
          </reference>
          <reference field="13" count="1" selected="0">
            <x v="10"/>
          </reference>
          <reference field="14" count="1">
            <x v="0"/>
          </reference>
        </references>
      </pivotArea>
    </format>
    <format dxfId="1479">
      <pivotArea dataOnly="0" labelOnly="1" fieldPosition="0">
        <references count="7">
          <reference field="0" count="1" selected="0">
            <x v="219"/>
          </reference>
          <reference field="1" count="1" selected="0">
            <x v="164"/>
          </reference>
          <reference field="2" count="1" selected="0">
            <x v="138"/>
          </reference>
          <reference field="3" count="1" selected="0">
            <x v="0"/>
          </reference>
          <reference field="12" count="1" selected="0">
            <x v="10"/>
          </reference>
          <reference field="13" count="1" selected="0">
            <x v="8"/>
          </reference>
          <reference field="14" count="1">
            <x v="0"/>
          </reference>
        </references>
      </pivotArea>
    </format>
    <format dxfId="1478">
      <pivotArea dataOnly="0" labelOnly="1" fieldPosition="0">
        <references count="7">
          <reference field="0" count="1" selected="0">
            <x v="220"/>
          </reference>
          <reference field="1" count="1" selected="0">
            <x v="165"/>
          </reference>
          <reference field="2" count="1" selected="0">
            <x v="142"/>
          </reference>
          <reference field="3" count="1" selected="0">
            <x v="0"/>
          </reference>
          <reference field="12" count="1" selected="0">
            <x v="11"/>
          </reference>
          <reference field="13" count="1" selected="0">
            <x v="12"/>
          </reference>
          <reference field="14" count="1">
            <x v="57"/>
          </reference>
        </references>
      </pivotArea>
    </format>
    <format dxfId="1477">
      <pivotArea dataOnly="0" labelOnly="1" fieldPosition="0">
        <references count="7">
          <reference field="0" count="1" selected="0">
            <x v="221"/>
          </reference>
          <reference field="1" count="1" selected="0">
            <x v="166"/>
          </reference>
          <reference field="2" count="1" selected="0">
            <x v="143"/>
          </reference>
          <reference field="3" count="1" selected="0">
            <x v="0"/>
          </reference>
          <reference field="12" count="1" selected="0">
            <x v="10"/>
          </reference>
          <reference field="13" count="1" selected="0">
            <x v="9"/>
          </reference>
          <reference field="14" count="1">
            <x v="60"/>
          </reference>
        </references>
      </pivotArea>
    </format>
    <format dxfId="1476">
      <pivotArea dataOnly="0" labelOnly="1" fieldPosition="0">
        <references count="7">
          <reference field="0" count="1" selected="0">
            <x v="223"/>
          </reference>
          <reference field="1" count="1" selected="0">
            <x v="168"/>
          </reference>
          <reference field="2" count="1" selected="0">
            <x v="71"/>
          </reference>
          <reference field="3" count="1" selected="0">
            <x v="0"/>
          </reference>
          <reference field="12" count="1" selected="0">
            <x v="24"/>
          </reference>
          <reference field="13" count="1" selected="0">
            <x v="7"/>
          </reference>
          <reference field="14" count="1">
            <x v="0"/>
          </reference>
        </references>
      </pivotArea>
    </format>
    <format dxfId="1475">
      <pivotArea dataOnly="0" labelOnly="1" fieldPosition="0">
        <references count="7">
          <reference field="0" count="1" selected="0">
            <x v="224"/>
          </reference>
          <reference field="1" count="1" selected="0">
            <x v="169"/>
          </reference>
          <reference field="2" count="1" selected="0">
            <x v="121"/>
          </reference>
          <reference field="3" count="1" selected="0">
            <x v="0"/>
          </reference>
          <reference field="12" count="1" selected="0">
            <x v="23"/>
          </reference>
          <reference field="13" count="1" selected="0">
            <x v="1"/>
          </reference>
          <reference field="14" count="1">
            <x v="18"/>
          </reference>
        </references>
      </pivotArea>
    </format>
    <format dxfId="1474">
      <pivotArea dataOnly="0" labelOnly="1" fieldPosition="0">
        <references count="7">
          <reference field="0" count="1" selected="0">
            <x v="225"/>
          </reference>
          <reference field="1" count="1" selected="0">
            <x v="170"/>
          </reference>
          <reference field="2" count="1" selected="0">
            <x v="120"/>
          </reference>
          <reference field="3" count="1" selected="0">
            <x v="0"/>
          </reference>
          <reference field="12" count="1" selected="0">
            <x v="23"/>
          </reference>
          <reference field="13" count="1" selected="0">
            <x v="22"/>
          </reference>
          <reference field="14" count="1">
            <x v="18"/>
          </reference>
        </references>
      </pivotArea>
    </format>
    <format dxfId="1473">
      <pivotArea dataOnly="0" labelOnly="1" fieldPosition="0">
        <references count="7">
          <reference field="0" count="1" selected="0">
            <x v="226"/>
          </reference>
          <reference field="1" count="1" selected="0">
            <x v="171"/>
          </reference>
          <reference field="2" count="1" selected="0">
            <x v="41"/>
          </reference>
          <reference field="3" count="1" selected="0">
            <x v="0"/>
          </reference>
          <reference field="12" count="1" selected="0">
            <x v="23"/>
          </reference>
          <reference field="13" count="1" selected="0">
            <x v="22"/>
          </reference>
          <reference field="14" count="1">
            <x v="18"/>
          </reference>
        </references>
      </pivotArea>
    </format>
    <format dxfId="1472">
      <pivotArea dataOnly="0" labelOnly="1" fieldPosition="0">
        <references count="7">
          <reference field="0" count="1" selected="0">
            <x v="227"/>
          </reference>
          <reference field="1" count="1" selected="0">
            <x v="172"/>
          </reference>
          <reference field="2" count="1" selected="0">
            <x v="42"/>
          </reference>
          <reference field="3" count="1" selected="0">
            <x v="0"/>
          </reference>
          <reference field="12" count="1" selected="0">
            <x v="23"/>
          </reference>
          <reference field="13" count="1" selected="0">
            <x v="22"/>
          </reference>
          <reference field="14" count="1">
            <x v="18"/>
          </reference>
        </references>
      </pivotArea>
    </format>
    <format dxfId="1471">
      <pivotArea dataOnly="0" labelOnly="1" fieldPosition="0">
        <references count="7">
          <reference field="0" count="1" selected="0">
            <x v="228"/>
          </reference>
          <reference field="1" count="1" selected="0">
            <x v="173"/>
          </reference>
          <reference field="2" count="1" selected="0">
            <x v="145"/>
          </reference>
          <reference field="3" count="1" selected="0">
            <x v="0"/>
          </reference>
          <reference field="12" count="1" selected="0">
            <x v="3"/>
          </reference>
          <reference field="13" count="1" selected="0">
            <x v="21"/>
          </reference>
          <reference field="14" count="1">
            <x v="38"/>
          </reference>
        </references>
      </pivotArea>
    </format>
    <format dxfId="1470">
      <pivotArea dataOnly="0" labelOnly="1" fieldPosition="0">
        <references count="7">
          <reference field="0" count="1" selected="0">
            <x v="229"/>
          </reference>
          <reference field="1" count="1" selected="0">
            <x v="174"/>
          </reference>
          <reference field="2" count="1" selected="0">
            <x v="91"/>
          </reference>
          <reference field="3" count="1" selected="0">
            <x v="0"/>
          </reference>
          <reference field="12" count="1" selected="0">
            <x v="3"/>
          </reference>
          <reference field="13" count="1" selected="0">
            <x v="18"/>
          </reference>
          <reference field="14" count="1">
            <x v="34"/>
          </reference>
        </references>
      </pivotArea>
    </format>
    <format dxfId="1469">
      <pivotArea dataOnly="0" labelOnly="1" fieldPosition="0">
        <references count="7">
          <reference field="0" count="1" selected="0">
            <x v="230"/>
          </reference>
          <reference field="1" count="1" selected="0">
            <x v="175"/>
          </reference>
          <reference field="2" count="1" selected="0">
            <x v="160"/>
          </reference>
          <reference field="3" count="1" selected="0">
            <x v="0"/>
          </reference>
          <reference field="12" count="1" selected="0">
            <x v="3"/>
          </reference>
          <reference field="13" count="1" selected="0">
            <x v="18"/>
          </reference>
          <reference field="14" count="1">
            <x v="36"/>
          </reference>
        </references>
      </pivotArea>
    </format>
    <format dxfId="1468">
      <pivotArea dataOnly="0" labelOnly="1" fieldPosition="0">
        <references count="7">
          <reference field="0" count="1" selected="0">
            <x v="231"/>
          </reference>
          <reference field="1" count="1" selected="0">
            <x v="176"/>
          </reference>
          <reference field="2" count="1" selected="0">
            <x v="42"/>
          </reference>
          <reference field="3" count="1" selected="0">
            <x v="0"/>
          </reference>
          <reference field="12" count="1" selected="0">
            <x v="3"/>
          </reference>
          <reference field="13" count="1" selected="0">
            <x v="20"/>
          </reference>
          <reference field="14" count="1">
            <x v="38"/>
          </reference>
        </references>
      </pivotArea>
    </format>
    <format dxfId="1467">
      <pivotArea dataOnly="0" labelOnly="1" fieldPosition="0">
        <references count="7">
          <reference field="0" count="1" selected="0">
            <x v="232"/>
          </reference>
          <reference field="1" count="1" selected="0">
            <x v="177"/>
          </reference>
          <reference field="2" count="1" selected="0">
            <x v="47"/>
          </reference>
          <reference field="3" count="1" selected="0">
            <x v="0"/>
          </reference>
          <reference field="12" count="1" selected="0">
            <x v="3"/>
          </reference>
          <reference field="13" count="1" selected="0">
            <x v="19"/>
          </reference>
          <reference field="14" count="1">
            <x v="38"/>
          </reference>
        </references>
      </pivotArea>
    </format>
    <format dxfId="1466">
      <pivotArea dataOnly="0" labelOnly="1" fieldPosition="0">
        <references count="7">
          <reference field="0" count="1" selected="0">
            <x v="233"/>
          </reference>
          <reference field="1" count="1" selected="0">
            <x v="178"/>
          </reference>
          <reference field="2" count="1" selected="0">
            <x v="32"/>
          </reference>
          <reference field="3" count="1" selected="0">
            <x v="0"/>
          </reference>
          <reference field="12" count="1" selected="0">
            <x v="3"/>
          </reference>
          <reference field="13" count="1" selected="0">
            <x v="6"/>
          </reference>
          <reference field="14" count="1">
            <x v="38"/>
          </reference>
        </references>
      </pivotArea>
    </format>
    <format dxfId="1465">
      <pivotArea dataOnly="0" labelOnly="1" fieldPosition="0">
        <references count="7">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x v="67"/>
          </reference>
        </references>
      </pivotArea>
    </format>
    <format dxfId="1464">
      <pivotArea dataOnly="0" labelOnly="1" fieldPosition="0">
        <references count="7">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x v="38"/>
          </reference>
        </references>
      </pivotArea>
    </format>
    <format dxfId="1463">
      <pivotArea dataOnly="0" labelOnly="1" fieldPosition="0">
        <references count="7">
          <reference field="0" count="1" selected="0">
            <x v="236"/>
          </reference>
          <reference field="1" count="1" selected="0">
            <x v="192"/>
          </reference>
          <reference field="2" count="1" selected="0">
            <x v="27"/>
          </reference>
          <reference field="3" count="1" selected="0">
            <x v="0"/>
          </reference>
          <reference field="12" count="1" selected="0">
            <x v="3"/>
          </reference>
          <reference field="13" count="1" selected="0">
            <x v="0"/>
          </reference>
          <reference field="14" count="1">
            <x v="38"/>
          </reference>
        </references>
      </pivotArea>
    </format>
    <format dxfId="1462">
      <pivotArea dataOnly="0" labelOnly="1" fieldPosition="0">
        <references count="7">
          <reference field="0" count="1" selected="0">
            <x v="237"/>
          </reference>
          <reference field="1" count="1" selected="0">
            <x v="193"/>
          </reference>
          <reference field="2" count="1" selected="0">
            <x v="89"/>
          </reference>
          <reference field="3" count="1" selected="0">
            <x v="0"/>
          </reference>
          <reference field="12" count="1" selected="0">
            <x v="3"/>
          </reference>
          <reference field="13" count="1" selected="0">
            <x v="0"/>
          </reference>
          <reference field="14" count="1">
            <x v="38"/>
          </reference>
        </references>
      </pivotArea>
    </format>
    <format dxfId="1461">
      <pivotArea dataOnly="0" labelOnly="1" fieldPosition="0">
        <references count="7">
          <reference field="0" count="1" selected="0">
            <x v="238"/>
          </reference>
          <reference field="1" count="1" selected="0">
            <x v="194"/>
          </reference>
          <reference field="2" count="1" selected="0">
            <x v="25"/>
          </reference>
          <reference field="3" count="1" selected="0">
            <x v="0"/>
          </reference>
          <reference field="12" count="1" selected="0">
            <x v="0"/>
          </reference>
          <reference field="13" count="1" selected="0">
            <x v="0"/>
          </reference>
          <reference field="14" count="1">
            <x v="0"/>
          </reference>
        </references>
      </pivotArea>
    </format>
    <format dxfId="1460">
      <pivotArea dataOnly="0" labelOnly="1" fieldPosition="0">
        <references count="7">
          <reference field="0" count="1" selected="0">
            <x v="239"/>
          </reference>
          <reference field="1" count="1" selected="0">
            <x v="195"/>
          </reference>
          <reference field="2" count="1" selected="0">
            <x v="28"/>
          </reference>
          <reference field="3" count="1" selected="0">
            <x v="0"/>
          </reference>
          <reference field="12" count="1" selected="0">
            <x v="0"/>
          </reference>
          <reference field="13" count="1" selected="0">
            <x v="0"/>
          </reference>
          <reference field="14" count="1">
            <x v="0"/>
          </reference>
        </references>
      </pivotArea>
    </format>
    <format dxfId="1459">
      <pivotArea dataOnly="0" labelOnly="1" fieldPosition="0">
        <references count="7">
          <reference field="0" count="1" selected="0">
            <x v="240"/>
          </reference>
          <reference field="1" count="1" selected="0">
            <x v="196"/>
          </reference>
          <reference field="2" count="1" selected="0">
            <x v="40"/>
          </reference>
          <reference field="3" count="1" selected="0">
            <x v="0"/>
          </reference>
          <reference field="12" count="1" selected="0">
            <x v="3"/>
          </reference>
          <reference field="13" count="1" selected="0">
            <x v="0"/>
          </reference>
          <reference field="14" count="1">
            <x v="0"/>
          </reference>
        </references>
      </pivotArea>
    </format>
    <format dxfId="1458">
      <pivotArea dataOnly="0" labelOnly="1" fieldPosition="0">
        <references count="7">
          <reference field="0" count="1" selected="0">
            <x v="241"/>
          </reference>
          <reference field="1" count="1" selected="0">
            <x v="197"/>
          </reference>
          <reference field="2" count="1" selected="0">
            <x v="195"/>
          </reference>
          <reference field="3" count="1" selected="0">
            <x v="0"/>
          </reference>
          <reference field="12" count="1" selected="0">
            <x v="0"/>
          </reference>
          <reference field="13" count="1" selected="0">
            <x v="0"/>
          </reference>
          <reference field="14" count="1">
            <x v="0"/>
          </reference>
        </references>
      </pivotArea>
    </format>
    <format dxfId="1457">
      <pivotArea dataOnly="0" labelOnly="1" fieldPosition="0">
        <references count="7">
          <reference field="0" count="1" selected="0">
            <x v="242"/>
          </reference>
          <reference field="1" count="1" selected="0">
            <x v="198"/>
          </reference>
          <reference field="2" count="1" selected="0">
            <x v="132"/>
          </reference>
          <reference field="3" count="1" selected="0">
            <x v="0"/>
          </reference>
          <reference field="12" count="1" selected="0">
            <x v="6"/>
          </reference>
          <reference field="13" count="1" selected="0">
            <x v="0"/>
          </reference>
          <reference field="14" count="1">
            <x v="0"/>
          </reference>
        </references>
      </pivotArea>
    </format>
    <format dxfId="1456">
      <pivotArea dataOnly="0" labelOnly="1" fieldPosition="0">
        <references count="8">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selected="0">
            <x v="38"/>
          </reference>
          <reference field="15" count="1">
            <x v="15"/>
          </reference>
        </references>
      </pivotArea>
    </format>
    <format dxfId="1455">
      <pivotArea dataOnly="0" labelOnly="1" fieldPosition="0">
        <references count="8">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selected="0">
            <x v="0"/>
          </reference>
          <reference field="15" count="1">
            <x v="14"/>
          </reference>
        </references>
      </pivotArea>
    </format>
    <format dxfId="1454">
      <pivotArea dataOnly="0" labelOnly="1" fieldPosition="0">
        <references count="8">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selected="0">
            <x v="35"/>
          </reference>
          <reference field="15" count="1">
            <x v="43"/>
          </reference>
        </references>
      </pivotArea>
    </format>
    <format dxfId="1453">
      <pivotArea dataOnly="0" labelOnly="1" fieldPosition="0">
        <references count="8">
          <reference field="0" count="1" selected="0">
            <x v="4"/>
          </reference>
          <reference field="1" count="1" selected="0">
            <x v="232"/>
          </reference>
          <reference field="2" count="1" selected="0">
            <x v="90"/>
          </reference>
          <reference field="3" count="1" selected="0">
            <x v="0"/>
          </reference>
          <reference field="12" count="1" selected="0">
            <x v="3"/>
          </reference>
          <reference field="13" count="1" selected="0">
            <x v="0"/>
          </reference>
          <reference field="14" count="1" selected="0">
            <x v="35"/>
          </reference>
          <reference field="15" count="1">
            <x v="43"/>
          </reference>
        </references>
      </pivotArea>
    </format>
    <format dxfId="1452">
      <pivotArea dataOnly="0" labelOnly="1" fieldPosition="0">
        <references count="8">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selected="0">
            <x v="38"/>
          </reference>
          <reference field="15" count="1">
            <x v="15"/>
          </reference>
        </references>
      </pivotArea>
    </format>
    <format dxfId="1451">
      <pivotArea dataOnly="0" labelOnly="1" fieldPosition="0">
        <references count="8">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selected="0">
            <x v="28"/>
          </reference>
          <reference field="15" count="1">
            <x v="0"/>
          </reference>
        </references>
      </pivotArea>
    </format>
    <format dxfId="1450">
      <pivotArea dataOnly="0" labelOnly="1" fieldPosition="0">
        <references count="8">
          <reference field="0" count="1" selected="0">
            <x v="9"/>
          </reference>
          <reference field="1" count="1" selected="0">
            <x v="120"/>
          </reference>
          <reference field="2" count="1" selected="0">
            <x v="168"/>
          </reference>
          <reference field="3" count="1" selected="0">
            <x v="0"/>
          </reference>
          <reference field="12" count="1" selected="0">
            <x v="0"/>
          </reference>
          <reference field="13" count="1" selected="0">
            <x v="0"/>
          </reference>
          <reference field="14" count="1" selected="0">
            <x v="28"/>
          </reference>
          <reference field="15" count="1">
            <x v="0"/>
          </reference>
        </references>
      </pivotArea>
    </format>
    <format dxfId="1449">
      <pivotArea dataOnly="0" labelOnly="1" fieldPosition="0">
        <references count="8">
          <reference field="0" count="1" selected="0">
            <x v="10"/>
          </reference>
          <reference field="1" count="1" selected="0">
            <x v="121"/>
          </reference>
          <reference field="2" count="1" selected="0">
            <x v="82"/>
          </reference>
          <reference field="3" count="1" selected="0">
            <x v="0"/>
          </reference>
          <reference field="12" count="1" selected="0">
            <x v="0"/>
          </reference>
          <reference field="13" count="1" selected="0">
            <x v="0"/>
          </reference>
          <reference field="14" count="1" selected="0">
            <x v="38"/>
          </reference>
          <reference field="15" count="1">
            <x v="0"/>
          </reference>
        </references>
      </pivotArea>
    </format>
    <format dxfId="1448">
      <pivotArea dataOnly="0" labelOnly="1" fieldPosition="0">
        <references count="8">
          <reference field="0" count="1" selected="0">
            <x v="11"/>
          </reference>
          <reference field="1" count="1" selected="0">
            <x v="122"/>
          </reference>
          <reference field="2" count="1" selected="0">
            <x v="26"/>
          </reference>
          <reference field="3" count="1" selected="0">
            <x v="0"/>
          </reference>
          <reference field="12" count="1" selected="0">
            <x v="0"/>
          </reference>
          <reference field="13" count="1" selected="0">
            <x v="0"/>
          </reference>
          <reference field="14" count="1" selected="0">
            <x v="38"/>
          </reference>
          <reference field="15" count="1">
            <x v="0"/>
          </reference>
        </references>
      </pivotArea>
    </format>
    <format dxfId="1447">
      <pivotArea dataOnly="0" labelOnly="1" fieldPosition="0">
        <references count="8">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selected="0">
            <x v="40"/>
          </reference>
          <reference field="15" count="1">
            <x v="15"/>
          </reference>
        </references>
      </pivotArea>
    </format>
    <format dxfId="1446">
      <pivotArea dataOnly="0" labelOnly="1" fieldPosition="0">
        <references count="8">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selected="0">
            <x v="38"/>
          </reference>
          <reference field="15" count="1">
            <x v="14"/>
          </reference>
        </references>
      </pivotArea>
    </format>
    <format dxfId="1445">
      <pivotArea dataOnly="0" labelOnly="1" fieldPosition="0">
        <references count="8">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selected="0">
            <x v="1"/>
          </reference>
          <reference field="15" count="1">
            <x v="21"/>
          </reference>
        </references>
      </pivotArea>
    </format>
    <format dxfId="1444">
      <pivotArea dataOnly="0" labelOnly="1" fieldPosition="0">
        <references count="8">
          <reference field="0" count="1" selected="0">
            <x v="26"/>
          </reference>
          <reference field="1" count="1" selected="0">
            <x v="23"/>
          </reference>
          <reference field="2" count="1" selected="0">
            <x v="217"/>
          </reference>
          <reference field="3" count="1" selected="0">
            <x v="0"/>
          </reference>
          <reference field="12" count="1" selected="0">
            <x v="5"/>
          </reference>
          <reference field="13" count="1" selected="0">
            <x v="0"/>
          </reference>
          <reference field="14" count="1" selected="0">
            <x v="1"/>
          </reference>
          <reference field="15" count="1">
            <x v="45"/>
          </reference>
        </references>
      </pivotArea>
    </format>
    <format dxfId="1443">
      <pivotArea dataOnly="0" labelOnly="1" fieldPosition="0">
        <references count="8">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selected="0">
            <x v="3"/>
          </reference>
          <reference field="15" count="1">
            <x v="0"/>
          </reference>
        </references>
      </pivotArea>
    </format>
    <format dxfId="1442">
      <pivotArea dataOnly="0" labelOnly="1" fieldPosition="0">
        <references count="8">
          <reference field="0" count="1" selected="0">
            <x v="29"/>
          </reference>
          <reference field="1" count="1" selected="0">
            <x v="26"/>
          </reference>
          <reference field="2" count="1" selected="0">
            <x v="62"/>
          </reference>
          <reference field="3" count="1" selected="0">
            <x v="0"/>
          </reference>
          <reference field="12" count="1" selected="0">
            <x v="15"/>
          </reference>
          <reference field="13" count="1" selected="0">
            <x v="0"/>
          </reference>
          <reference field="14" count="1" selected="0">
            <x v="19"/>
          </reference>
          <reference field="15" count="1">
            <x v="12"/>
          </reference>
        </references>
      </pivotArea>
    </format>
    <format dxfId="1441">
      <pivotArea dataOnly="0" labelOnly="1" fieldPosition="0">
        <references count="8">
          <reference field="0" count="1" selected="0">
            <x v="30"/>
          </reference>
          <reference field="1" count="1" selected="0">
            <x v="27"/>
          </reference>
          <reference field="2" count="1" selected="0">
            <x v="7"/>
          </reference>
          <reference field="3" count="1" selected="0">
            <x v="0"/>
          </reference>
          <reference field="12" count="1" selected="0">
            <x v="15"/>
          </reference>
          <reference field="13" count="1" selected="0">
            <x v="0"/>
          </reference>
          <reference field="14" count="1" selected="0">
            <x v="13"/>
          </reference>
          <reference field="15" count="1">
            <x v="11"/>
          </reference>
        </references>
      </pivotArea>
    </format>
    <format dxfId="1440">
      <pivotArea dataOnly="0" labelOnly="1" fieldPosition="0">
        <references count="8">
          <reference field="0" count="1" selected="0">
            <x v="31"/>
          </reference>
          <reference field="1" count="1" selected="0">
            <x v="28"/>
          </reference>
          <reference field="2" count="1" selected="0">
            <x v="53"/>
          </reference>
          <reference field="3" count="1" selected="0">
            <x v="0"/>
          </reference>
          <reference field="12" count="1" selected="0">
            <x v="7"/>
          </reference>
          <reference field="13" count="1" selected="0">
            <x v="0"/>
          </reference>
          <reference field="14" count="1" selected="0">
            <x v="15"/>
          </reference>
          <reference field="15" count="1">
            <x v="0"/>
          </reference>
        </references>
      </pivotArea>
    </format>
    <format dxfId="1439">
      <pivotArea dataOnly="0" labelOnly="1" fieldPosition="0">
        <references count="8">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selected="0">
            <x v="61"/>
          </reference>
          <reference field="15" count="1">
            <x v="23"/>
          </reference>
        </references>
      </pivotArea>
    </format>
    <format dxfId="1438">
      <pivotArea dataOnly="0" labelOnly="1" fieldPosition="0">
        <references count="8">
          <reference field="0" count="1" selected="0">
            <x v="36"/>
          </reference>
          <reference field="1" count="1" selected="0">
            <x v="33"/>
          </reference>
          <reference field="2" count="1" selected="0">
            <x v="130"/>
          </reference>
          <reference field="3" count="1" selected="0">
            <x v="0"/>
          </reference>
          <reference field="12" count="1" selected="0">
            <x v="22"/>
          </reference>
          <reference field="13" count="1" selected="0">
            <x v="0"/>
          </reference>
          <reference field="14" count="1" selected="0">
            <x v="2"/>
          </reference>
          <reference field="15" count="1">
            <x v="23"/>
          </reference>
        </references>
      </pivotArea>
    </format>
    <format dxfId="1437">
      <pivotArea dataOnly="0" labelOnly="1" fieldPosition="0">
        <references count="8">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selected="0">
            <x v="62"/>
          </reference>
          <reference field="15" count="1">
            <x v="16"/>
          </reference>
        </references>
      </pivotArea>
    </format>
    <format dxfId="1436">
      <pivotArea dataOnly="0" labelOnly="1" fieldPosition="0">
        <references count="8">
          <reference field="0" count="1" selected="0">
            <x v="39"/>
          </reference>
          <reference field="1" count="1" selected="0">
            <x v="1"/>
          </reference>
          <reference field="2" count="1" selected="0">
            <x v="46"/>
          </reference>
          <reference field="3" count="1" selected="0">
            <x v="0"/>
          </reference>
          <reference field="12" count="1" selected="0">
            <x v="10"/>
          </reference>
          <reference field="13" count="1" selected="0">
            <x v="0"/>
          </reference>
          <reference field="14" count="1" selected="0">
            <x v="62"/>
          </reference>
          <reference field="15" count="1">
            <x v="16"/>
          </reference>
        </references>
      </pivotArea>
    </format>
    <format dxfId="1435">
      <pivotArea dataOnly="0" labelOnly="1" fieldPosition="0">
        <references count="8">
          <reference field="0" count="1" selected="0">
            <x v="42"/>
          </reference>
          <reference field="1" count="1" selected="0">
            <x v="4"/>
          </reference>
          <reference field="2" count="1" selected="0">
            <x v="64"/>
          </reference>
          <reference field="3" count="1" selected="0">
            <x v="0"/>
          </reference>
          <reference field="12" count="1" selected="0">
            <x v="10"/>
          </reference>
          <reference field="13" count="1" selected="0">
            <x v="0"/>
          </reference>
          <reference field="14" count="1" selected="0">
            <x v="58"/>
          </reference>
          <reference field="15" count="1">
            <x v="16"/>
          </reference>
        </references>
      </pivotArea>
    </format>
    <format dxfId="1434">
      <pivotArea dataOnly="0" labelOnly="1" fieldPosition="0">
        <references count="8">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selected="0">
            <x v="56"/>
          </reference>
          <reference field="15" count="1">
            <x v="0"/>
          </reference>
        </references>
      </pivotArea>
    </format>
    <format dxfId="1433">
      <pivotArea dataOnly="0" labelOnly="1" fieldPosition="0">
        <references count="8">
          <reference field="0" count="1" selected="0">
            <x v="44"/>
          </reference>
          <reference field="1" count="1" selected="0">
            <x v="6"/>
          </reference>
          <reference field="2" count="1" selected="0">
            <x v="23"/>
          </reference>
          <reference field="3" count="1" selected="0">
            <x v="0"/>
          </reference>
          <reference field="12" count="1" selected="0">
            <x v="10"/>
          </reference>
          <reference field="13" count="1" selected="0">
            <x v="0"/>
          </reference>
          <reference field="14" count="1" selected="0">
            <x v="56"/>
          </reference>
          <reference field="15" count="1">
            <x v="16"/>
          </reference>
        </references>
      </pivotArea>
    </format>
    <format dxfId="1432">
      <pivotArea dataOnly="0" labelOnly="1" fieldPosition="0">
        <references count="8">
          <reference field="0" count="1" selected="0">
            <x v="45"/>
          </reference>
          <reference field="1" count="1" selected="0">
            <x v="7"/>
          </reference>
          <reference field="2" count="1" selected="0">
            <x v="22"/>
          </reference>
          <reference field="3" count="1" selected="0">
            <x v="0"/>
          </reference>
          <reference field="12" count="1" selected="0">
            <x v="10"/>
          </reference>
          <reference field="13" count="1" selected="0">
            <x v="0"/>
          </reference>
          <reference field="14" count="1" selected="0">
            <x v="56"/>
          </reference>
          <reference field="15" count="1">
            <x v="16"/>
          </reference>
        </references>
      </pivotArea>
    </format>
    <format dxfId="1431">
      <pivotArea dataOnly="0" labelOnly="1" fieldPosition="0">
        <references count="8">
          <reference field="0" count="1" selected="0">
            <x v="46"/>
          </reference>
          <reference field="1" count="1" selected="0">
            <x v="8"/>
          </reference>
          <reference field="2" count="1" selected="0">
            <x v="135"/>
          </reference>
          <reference field="3" count="1" selected="0">
            <x v="0"/>
          </reference>
          <reference field="12" count="1" selected="0">
            <x v="10"/>
          </reference>
          <reference field="13" count="1" selected="0">
            <x v="0"/>
          </reference>
          <reference field="14" count="1" selected="0">
            <x v="56"/>
          </reference>
          <reference field="15" count="1">
            <x v="16"/>
          </reference>
        </references>
      </pivotArea>
    </format>
    <format dxfId="1430">
      <pivotArea dataOnly="0" labelOnly="1" fieldPosition="0">
        <references count="8">
          <reference field="0" count="1" selected="0">
            <x v="47"/>
          </reference>
          <reference field="1" count="1" selected="0">
            <x v="9"/>
          </reference>
          <reference field="2" count="1" selected="0">
            <x v="141"/>
          </reference>
          <reference field="3" count="1" selected="0">
            <x v="0"/>
          </reference>
          <reference field="12" count="1" selected="0">
            <x v="10"/>
          </reference>
          <reference field="13" count="1" selected="0">
            <x v="0"/>
          </reference>
          <reference field="14" count="1" selected="0">
            <x v="56"/>
          </reference>
          <reference field="15" count="1">
            <x v="22"/>
          </reference>
        </references>
      </pivotArea>
    </format>
    <format dxfId="1429">
      <pivotArea dataOnly="0" labelOnly="1" fieldPosition="0">
        <references count="8">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selected="0">
            <x v="66"/>
          </reference>
          <reference field="15" count="1">
            <x v="17"/>
          </reference>
        </references>
      </pivotArea>
    </format>
    <format dxfId="1428">
      <pivotArea dataOnly="0" labelOnly="1" fieldPosition="0">
        <references count="8">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selected="0">
            <x v="34"/>
          </reference>
          <reference field="15" count="1">
            <x v="43"/>
          </reference>
        </references>
      </pivotArea>
    </format>
    <format dxfId="1427">
      <pivotArea dataOnly="0" labelOnly="1" fieldPosition="0">
        <references count="8">
          <reference field="0" count="1" selected="0">
            <x v="56"/>
          </reference>
          <reference field="1" count="1" selected="0">
            <x v="36"/>
          </reference>
          <reference field="2" count="1" selected="0">
            <x v="183"/>
          </reference>
          <reference field="3" count="1" selected="0">
            <x v="0"/>
          </reference>
          <reference field="12" count="1" selected="0">
            <x v="3"/>
          </reference>
          <reference field="13" count="1" selected="0">
            <x v="0"/>
          </reference>
          <reference field="14" count="1" selected="0">
            <x v="34"/>
          </reference>
          <reference field="15" count="1">
            <x v="43"/>
          </reference>
        </references>
      </pivotArea>
    </format>
    <format dxfId="1426">
      <pivotArea dataOnly="0" labelOnly="1" fieldPosition="0">
        <references count="8">
          <reference field="0" count="1" selected="0">
            <x v="62"/>
          </reference>
          <reference field="1" count="1" selected="0">
            <x v="42"/>
          </reference>
          <reference field="2" count="1" selected="0">
            <x v="15"/>
          </reference>
          <reference field="3" count="1" selected="0">
            <x v="0"/>
          </reference>
          <reference field="12" count="1" selected="0">
            <x v="3"/>
          </reference>
          <reference field="13" count="1" selected="0">
            <x v="0"/>
          </reference>
          <reference field="14" count="1" selected="0">
            <x v="47"/>
          </reference>
          <reference field="15" count="1">
            <x v="43"/>
          </reference>
        </references>
      </pivotArea>
    </format>
    <format dxfId="1425">
      <pivotArea dataOnly="0" labelOnly="1" fieldPosition="0">
        <references count="8">
          <reference field="0" count="1" selected="0">
            <x v="63"/>
          </reference>
          <reference field="1" count="1" selected="0">
            <x v="43"/>
          </reference>
          <reference field="2" count="1" selected="0">
            <x v="152"/>
          </reference>
          <reference field="3" count="1" selected="0">
            <x v="0"/>
          </reference>
          <reference field="12" count="1" selected="0">
            <x v="3"/>
          </reference>
          <reference field="13" count="1" selected="0">
            <x v="0"/>
          </reference>
          <reference field="14" count="1" selected="0">
            <x v="37"/>
          </reference>
          <reference field="15" count="1">
            <x v="43"/>
          </reference>
        </references>
      </pivotArea>
    </format>
    <format dxfId="1424">
      <pivotArea dataOnly="0" labelOnly="1" fieldPosition="0">
        <references count="8">
          <reference field="0" count="1" selected="0">
            <x v="64"/>
          </reference>
          <reference field="1" count="1" selected="0">
            <x v="44"/>
          </reference>
          <reference field="2" count="1" selected="0">
            <x v="146"/>
          </reference>
          <reference field="3" count="1" selected="0">
            <x v="0"/>
          </reference>
          <reference field="12" count="1" selected="0">
            <x v="3"/>
          </reference>
          <reference field="13" count="1" selected="0">
            <x v="0"/>
          </reference>
          <reference field="14" count="1" selected="0">
            <x v="36"/>
          </reference>
          <reference field="15" count="1">
            <x v="43"/>
          </reference>
        </references>
      </pivotArea>
    </format>
    <format dxfId="1423">
      <pivotArea dataOnly="0" labelOnly="1" fieldPosition="0">
        <references count="8">
          <reference field="0" count="1" selected="0">
            <x v="65"/>
          </reference>
          <reference field="1" count="1" selected="0">
            <x v="45"/>
          </reference>
          <reference field="2" count="1" selected="0">
            <x v="204"/>
          </reference>
          <reference field="3" count="1" selected="0">
            <x v="0"/>
          </reference>
          <reference field="12" count="1" selected="0">
            <x v="3"/>
          </reference>
          <reference field="13" count="1" selected="0">
            <x v="0"/>
          </reference>
          <reference field="14" count="1" selected="0">
            <x v="0"/>
          </reference>
          <reference field="15" count="1">
            <x v="43"/>
          </reference>
        </references>
      </pivotArea>
    </format>
    <format dxfId="1422">
      <pivotArea dataOnly="0" labelOnly="1" fieldPosition="0">
        <references count="8">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selected="0">
            <x v="14"/>
          </reference>
          <reference field="15" count="1">
            <x v="40"/>
          </reference>
        </references>
      </pivotArea>
    </format>
    <format dxfId="1421">
      <pivotArea dataOnly="0" labelOnly="1" fieldPosition="0">
        <references count="8">
          <reference field="0" count="1" selected="0">
            <x v="67"/>
          </reference>
          <reference field="1" count="1" selected="0">
            <x v="47"/>
          </reference>
          <reference field="2" count="1" selected="0">
            <x v="181"/>
          </reference>
          <reference field="3" count="1" selected="0">
            <x v="0"/>
          </reference>
          <reference field="12" count="1" selected="0">
            <x v="3"/>
          </reference>
          <reference field="13" count="1" selected="0">
            <x v="0"/>
          </reference>
          <reference field="14" count="1" selected="0">
            <x v="14"/>
          </reference>
          <reference field="15" count="1">
            <x v="41"/>
          </reference>
        </references>
      </pivotArea>
    </format>
    <format dxfId="1420">
      <pivotArea dataOnly="0" labelOnly="1" fieldPosition="0">
        <references count="8">
          <reference field="0" count="1" selected="0">
            <x v="68"/>
          </reference>
          <reference field="1" count="1" selected="0">
            <x v="48"/>
          </reference>
          <reference field="2" count="1" selected="0">
            <x v="231"/>
          </reference>
          <reference field="3" count="1" selected="0">
            <x v="0"/>
          </reference>
          <reference field="12" count="1" selected="0">
            <x v="3"/>
          </reference>
          <reference field="13" count="1" selected="0">
            <x v="0"/>
          </reference>
          <reference field="14" count="1" selected="0">
            <x v="14"/>
          </reference>
          <reference field="15" count="1">
            <x v="0"/>
          </reference>
        </references>
      </pivotArea>
    </format>
    <format dxfId="1419">
      <pivotArea dataOnly="0" labelOnly="1" fieldPosition="0">
        <references count="8">
          <reference field="0" count="1" selected="0">
            <x v="79"/>
          </reference>
          <reference field="1" count="1" selected="0">
            <x v="59"/>
          </reference>
          <reference field="2" count="1" selected="0">
            <x v="21"/>
          </reference>
          <reference field="3" count="1" selected="0">
            <x v="0"/>
          </reference>
          <reference field="12" count="1" selected="0">
            <x v="3"/>
          </reference>
          <reference field="13" count="1" selected="0">
            <x v="0"/>
          </reference>
          <reference field="14" count="1" selected="0">
            <x v="0"/>
          </reference>
          <reference field="15" count="1">
            <x v="0"/>
          </reference>
        </references>
      </pivotArea>
    </format>
    <format dxfId="1418">
      <pivotArea dataOnly="0" labelOnly="1" fieldPosition="0">
        <references count="8">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selected="0">
            <x v="0"/>
          </reference>
          <reference field="15" count="1">
            <x v="20"/>
          </reference>
        </references>
      </pivotArea>
    </format>
    <format dxfId="1417">
      <pivotArea dataOnly="0" labelOnly="1" fieldPosition="0">
        <references count="8">
          <reference field="0" count="1" selected="0">
            <x v="83"/>
          </reference>
          <reference field="1" count="1" selected="0">
            <x v="70"/>
          </reference>
          <reference field="2" count="1" selected="0">
            <x v="193"/>
          </reference>
          <reference field="3" count="1" selected="0">
            <x v="0"/>
          </reference>
          <reference field="12" count="1" selected="0">
            <x v="5"/>
          </reference>
          <reference field="13" count="1" selected="0">
            <x v="0"/>
          </reference>
          <reference field="14" count="1" selected="0">
            <x v="0"/>
          </reference>
          <reference field="15" count="1">
            <x v="20"/>
          </reference>
        </references>
      </pivotArea>
    </format>
    <format dxfId="1416">
      <pivotArea dataOnly="0" labelOnly="1" fieldPosition="0">
        <references count="8">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selected="0">
            <x v="4"/>
          </reference>
          <reference field="15" count="1">
            <x v="29"/>
          </reference>
        </references>
      </pivotArea>
    </format>
    <format dxfId="1415">
      <pivotArea dataOnly="0" labelOnly="1" fieldPosition="0">
        <references count="8">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selected="0">
            <x v="53"/>
          </reference>
          <reference field="15" count="1">
            <x v="26"/>
          </reference>
        </references>
      </pivotArea>
    </format>
    <format dxfId="1414">
      <pivotArea dataOnly="0" labelOnly="1" fieldPosition="0">
        <references count="8">
          <reference field="0" count="1" selected="0">
            <x v="86"/>
          </reference>
          <reference field="1" count="1" selected="0">
            <x v="73"/>
          </reference>
          <reference field="2" count="1" selected="0">
            <x v="154"/>
          </reference>
          <reference field="3" count="1" selected="0">
            <x v="0"/>
          </reference>
          <reference field="12" count="1" selected="0">
            <x v="7"/>
          </reference>
          <reference field="13" count="1" selected="0">
            <x v="0"/>
          </reference>
          <reference field="14" count="1" selected="0">
            <x v="53"/>
          </reference>
          <reference field="15" count="1">
            <x v="0"/>
          </reference>
        </references>
      </pivotArea>
    </format>
    <format dxfId="1413">
      <pivotArea dataOnly="0" labelOnly="1" fieldPosition="0">
        <references count="8">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selected="0">
            <x v="25"/>
          </reference>
          <reference field="15" count="1">
            <x v="29"/>
          </reference>
        </references>
      </pivotArea>
    </format>
    <format dxfId="1412">
      <pivotArea dataOnly="0" labelOnly="1" fieldPosition="0">
        <references count="8">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selected="0">
            <x v="0"/>
          </reference>
          <reference field="15" count="1">
            <x v="0"/>
          </reference>
        </references>
      </pivotArea>
    </format>
    <format dxfId="1411">
      <pivotArea dataOnly="0" labelOnly="1" fieldPosition="0">
        <references count="8">
          <reference field="0" count="1" selected="0">
            <x v="89"/>
          </reference>
          <reference field="1" count="1" selected="0">
            <x v="76"/>
          </reference>
          <reference field="2" count="1" selected="0">
            <x v="232"/>
          </reference>
          <reference field="3" count="1" selected="0">
            <x v="0"/>
          </reference>
          <reference field="12" count="1" selected="0">
            <x v="7"/>
          </reference>
          <reference field="13" count="1" selected="0">
            <x v="0"/>
          </reference>
          <reference field="14" count="1" selected="0">
            <x v="50"/>
          </reference>
          <reference field="15" count="1">
            <x v="0"/>
          </reference>
        </references>
      </pivotArea>
    </format>
    <format dxfId="1410">
      <pivotArea dataOnly="0" labelOnly="1" fieldPosition="0">
        <references count="8">
          <reference field="0" count="1" selected="0">
            <x v="90"/>
          </reference>
          <reference field="1" count="1" selected="0">
            <x v="77"/>
          </reference>
          <reference field="2" count="1" selected="0">
            <x v="43"/>
          </reference>
          <reference field="3" count="1" selected="0">
            <x v="0"/>
          </reference>
          <reference field="12" count="1" selected="0">
            <x v="7"/>
          </reference>
          <reference field="13" count="1" selected="0">
            <x v="0"/>
          </reference>
          <reference field="14" count="1" selected="0">
            <x v="50"/>
          </reference>
          <reference field="15" count="1">
            <x v="0"/>
          </reference>
        </references>
      </pivotArea>
    </format>
    <format dxfId="1409">
      <pivotArea dataOnly="0" labelOnly="1" fieldPosition="0">
        <references count="8">
          <reference field="0" count="1" selected="0">
            <x v="91"/>
          </reference>
          <reference field="1" count="1" selected="0">
            <x v="78"/>
          </reference>
          <reference field="2" count="1" selected="0">
            <x v="12"/>
          </reference>
          <reference field="3" count="1" selected="0">
            <x v="0"/>
          </reference>
          <reference field="12" count="1" selected="0">
            <x v="7"/>
          </reference>
          <reference field="13" count="1" selected="0">
            <x v="0"/>
          </reference>
          <reference field="14" count="1" selected="0">
            <x v="50"/>
          </reference>
          <reference field="15" count="1">
            <x v="0"/>
          </reference>
        </references>
      </pivotArea>
    </format>
    <format dxfId="1408">
      <pivotArea dataOnly="0" labelOnly="1" fieldPosition="0">
        <references count="8">
          <reference field="0" count="1" selected="0">
            <x v="93"/>
          </reference>
          <reference field="1" count="1" selected="0">
            <x v="80"/>
          </reference>
          <reference field="2" count="1" selected="0">
            <x v="180"/>
          </reference>
          <reference field="3" count="1" selected="0">
            <x v="0"/>
          </reference>
          <reference field="12" count="1" selected="0">
            <x v="7"/>
          </reference>
          <reference field="13" count="1" selected="0">
            <x v="0"/>
          </reference>
          <reference field="14" count="1" selected="0">
            <x v="49"/>
          </reference>
          <reference field="15" count="1">
            <x v="0"/>
          </reference>
        </references>
      </pivotArea>
    </format>
    <format dxfId="1407">
      <pivotArea dataOnly="0" labelOnly="1" fieldPosition="0">
        <references count="8">
          <reference field="0" count="1" selected="0">
            <x v="94"/>
          </reference>
          <reference field="1" count="1" selected="0">
            <x v="81"/>
          </reference>
          <reference field="2" count="1" selected="0">
            <x v="60"/>
          </reference>
          <reference field="3" count="1" selected="0">
            <x v="0"/>
          </reference>
          <reference field="12" count="1" selected="0">
            <x v="7"/>
          </reference>
          <reference field="13" count="1" selected="0">
            <x v="0"/>
          </reference>
          <reference field="14" count="1" selected="0">
            <x v="49"/>
          </reference>
          <reference field="15" count="1">
            <x v="0"/>
          </reference>
        </references>
      </pivotArea>
    </format>
    <format dxfId="1406">
      <pivotArea dataOnly="0" labelOnly="1" fieldPosition="0">
        <references count="8">
          <reference field="0" count="1" selected="0">
            <x v="95"/>
          </reference>
          <reference field="1" count="1" selected="0">
            <x v="82"/>
          </reference>
          <reference field="2" count="1" selected="0">
            <x v="5"/>
          </reference>
          <reference field="3" count="1" selected="0">
            <x v="0"/>
          </reference>
          <reference field="12" count="1" selected="0">
            <x v="1"/>
          </reference>
          <reference field="13" count="1" selected="0">
            <x v="0"/>
          </reference>
          <reference field="14" count="1" selected="0">
            <x v="49"/>
          </reference>
          <reference field="15" count="1">
            <x v="0"/>
          </reference>
        </references>
      </pivotArea>
    </format>
    <format dxfId="1405">
      <pivotArea dataOnly="0" labelOnly="1" fieldPosition="0">
        <references count="8">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1404">
      <pivotArea dataOnly="0" labelOnly="1" fieldPosition="0">
        <references count="8">
          <reference field="0" count="1" selected="0">
            <x v="97"/>
          </reference>
          <reference field="1" count="1" selected="0">
            <x v="84"/>
          </reference>
          <reference field="2" count="1" selected="0">
            <x v="6"/>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1403">
      <pivotArea dataOnly="0" labelOnly="1" fieldPosition="0">
        <references count="8">
          <reference field="0" count="1" selected="0">
            <x v="98"/>
          </reference>
          <reference field="1" count="1" selected="0">
            <x v="85"/>
          </reference>
          <reference field="2" count="1" selected="0">
            <x v="214"/>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1402">
      <pivotArea dataOnly="0" labelOnly="1" fieldPosition="0">
        <references count="8">
          <reference field="0" count="1" selected="0">
            <x v="99"/>
          </reference>
          <reference field="1" count="1" selected="0">
            <x v="86"/>
          </reference>
          <reference field="2" count="1" selected="0">
            <x v="66"/>
          </reference>
          <reference field="3" count="1" selected="0">
            <x v="0"/>
          </reference>
          <reference field="12" count="1" selected="0">
            <x v="3"/>
          </reference>
          <reference field="13" count="1" selected="0">
            <x v="0"/>
          </reference>
          <reference field="14" count="1" selected="0">
            <x v="16"/>
          </reference>
          <reference field="15" count="1">
            <x v="28"/>
          </reference>
        </references>
      </pivotArea>
    </format>
    <format dxfId="1401">
      <pivotArea dataOnly="0" labelOnly="1" fieldPosition="0">
        <references count="8">
          <reference field="0" count="1" selected="0">
            <x v="100"/>
          </reference>
          <reference field="1" count="1" selected="0">
            <x v="87"/>
          </reference>
          <reference field="2" count="1" selected="0">
            <x v="75"/>
          </reference>
          <reference field="3" count="1" selected="0">
            <x v="0"/>
          </reference>
          <reference field="12" count="1" selected="0">
            <x v="3"/>
          </reference>
          <reference field="13" count="1" selected="0">
            <x v="0"/>
          </reference>
          <reference field="14" count="1" selected="0">
            <x v="16"/>
          </reference>
          <reference field="15" count="1">
            <x v="26"/>
          </reference>
        </references>
      </pivotArea>
    </format>
    <format dxfId="1400">
      <pivotArea dataOnly="0" labelOnly="1" fieldPosition="0">
        <references count="8">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selected="0">
            <x v="6"/>
          </reference>
          <reference field="15" count="1">
            <x v="0"/>
          </reference>
        </references>
      </pivotArea>
    </format>
    <format dxfId="1399">
      <pivotArea dataOnly="0" labelOnly="1" fieldPosition="0">
        <references count="8">
          <reference field="0" count="1" selected="0">
            <x v="103"/>
          </reference>
          <reference field="1" count="1" selected="0">
            <x v="90"/>
          </reference>
          <reference field="2" count="1" selected="0">
            <x v="73"/>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1398">
      <pivotArea dataOnly="0" labelOnly="1" fieldPosition="0">
        <references count="8">
          <reference field="0" count="1" selected="0">
            <x v="104"/>
          </reference>
          <reference field="1" count="1" selected="0">
            <x v="91"/>
          </reference>
          <reference field="2" count="1" selected="0">
            <x v="68"/>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1397">
      <pivotArea dataOnly="0" labelOnly="1" fieldPosition="0">
        <references count="8">
          <reference field="0" count="1" selected="0">
            <x v="105"/>
          </reference>
          <reference field="1" count="1" selected="0">
            <x v="92"/>
          </reference>
          <reference field="2" count="1" selected="0">
            <x v="134"/>
          </reference>
          <reference field="3" count="1" selected="0">
            <x v="0"/>
          </reference>
          <reference field="12" count="1" selected="0">
            <x v="7"/>
          </reference>
          <reference field="13" count="1" selected="0">
            <x v="0"/>
          </reference>
          <reference field="14" count="1" selected="0">
            <x v="16"/>
          </reference>
          <reference field="15" count="1">
            <x v="0"/>
          </reference>
        </references>
      </pivotArea>
    </format>
    <format dxfId="1396">
      <pivotArea dataOnly="0" labelOnly="1" fieldPosition="0">
        <references count="8">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selected="0">
            <x v="54"/>
          </reference>
          <reference field="15" count="1">
            <x v="30"/>
          </reference>
        </references>
      </pivotArea>
    </format>
    <format dxfId="1395">
      <pivotArea dataOnly="0" labelOnly="1" fieldPosition="0">
        <references count="8">
          <reference field="0" count="1" selected="0">
            <x v="107"/>
          </reference>
          <reference field="1" count="1" selected="0">
            <x v="94"/>
          </reference>
          <reference field="2" count="1" selected="0">
            <x v="190"/>
          </reference>
          <reference field="3" count="1" selected="0">
            <x v="0"/>
          </reference>
          <reference field="12" count="1" selected="0">
            <x v="7"/>
          </reference>
          <reference field="13" count="1" selected="0">
            <x v="0"/>
          </reference>
          <reference field="14" count="1" selected="0">
            <x v="55"/>
          </reference>
          <reference field="15" count="1">
            <x v="30"/>
          </reference>
        </references>
      </pivotArea>
    </format>
    <format dxfId="1394">
      <pivotArea dataOnly="0" labelOnly="1" fieldPosition="0">
        <references count="8">
          <reference field="0" count="1" selected="0">
            <x v="108"/>
          </reference>
          <reference field="1" count="1" selected="0">
            <x v="95"/>
          </reference>
          <reference field="2" count="1" selected="0">
            <x v="236"/>
          </reference>
          <reference field="3" count="1" selected="0">
            <x v="0"/>
          </reference>
          <reference field="12" count="1" selected="0">
            <x v="7"/>
          </reference>
          <reference field="13" count="1" selected="0">
            <x v="0"/>
          </reference>
          <reference field="14" count="1" selected="0">
            <x v="55"/>
          </reference>
          <reference field="15" count="1">
            <x v="31"/>
          </reference>
        </references>
      </pivotArea>
    </format>
    <format dxfId="1393">
      <pivotArea dataOnly="0" labelOnly="1" fieldPosition="0">
        <references count="8">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selected="0">
            <x v="4"/>
          </reference>
          <reference field="15" count="1">
            <x v="26"/>
          </reference>
        </references>
      </pivotArea>
    </format>
    <format dxfId="1392">
      <pivotArea dataOnly="0" labelOnly="1" fieldPosition="0">
        <references count="8">
          <reference field="0" count="1" selected="0">
            <x v="111"/>
          </reference>
          <reference field="1" count="1" selected="0">
            <x v="98"/>
          </reference>
          <reference field="2" count="1" selected="0">
            <x v="83"/>
          </reference>
          <reference field="3" count="1" selected="0">
            <x v="0"/>
          </reference>
          <reference field="12" count="1" selected="0">
            <x v="7"/>
          </reference>
          <reference field="13" count="1" selected="0">
            <x v="0"/>
          </reference>
          <reference field="14" count="1" selected="0">
            <x v="4"/>
          </reference>
          <reference field="15" count="1">
            <x v="27"/>
          </reference>
        </references>
      </pivotArea>
    </format>
    <format dxfId="1391">
      <pivotArea dataOnly="0" labelOnly="1" fieldPosition="0">
        <references count="8">
          <reference field="0" count="1" selected="0">
            <x v="113"/>
          </reference>
          <reference field="1" count="1" selected="0">
            <x v="100"/>
          </reference>
          <reference field="2" count="1" selected="0">
            <x v="124"/>
          </reference>
          <reference field="3" count="1" selected="0">
            <x v="0"/>
          </reference>
          <reference field="12" count="1" selected="0">
            <x v="7"/>
          </reference>
          <reference field="13" count="1" selected="0">
            <x v="0"/>
          </reference>
          <reference field="14" count="1" selected="0">
            <x v="7"/>
          </reference>
          <reference field="15" count="1">
            <x v="0"/>
          </reference>
        </references>
      </pivotArea>
    </format>
    <format dxfId="1390">
      <pivotArea dataOnly="0" labelOnly="1" fieldPosition="0">
        <references count="8">
          <reference field="0" count="1" selected="0">
            <x v="122"/>
          </reference>
          <reference field="1" count="1" selected="0">
            <x v="109"/>
          </reference>
          <reference field="2" count="1" selected="0">
            <x v="35"/>
          </reference>
          <reference field="3" count="1" selected="0">
            <x v="0"/>
          </reference>
          <reference field="12" count="1" selected="0">
            <x v="3"/>
          </reference>
          <reference field="13" count="1" selected="0">
            <x v="0"/>
          </reference>
          <reference field="14" count="1" selected="0">
            <x v="11"/>
          </reference>
          <reference field="15" count="1">
            <x v="0"/>
          </reference>
        </references>
      </pivotArea>
    </format>
    <format dxfId="1389">
      <pivotArea dataOnly="0" labelOnly="1" fieldPosition="0">
        <references count="8">
          <reference field="0" count="1" selected="0">
            <x v="123"/>
          </reference>
          <reference field="1" count="1" selected="0">
            <x v="110"/>
          </reference>
          <reference field="2" count="1" selected="0">
            <x v="176"/>
          </reference>
          <reference field="3" count="1" selected="0">
            <x v="0"/>
          </reference>
          <reference field="12" count="1" selected="0">
            <x v="5"/>
          </reference>
          <reference field="13" count="1" selected="0">
            <x v="0"/>
          </reference>
          <reference field="14" count="1" selected="0">
            <x v="38"/>
          </reference>
          <reference field="15" count="1">
            <x v="0"/>
          </reference>
        </references>
      </pivotArea>
    </format>
    <format dxfId="1388">
      <pivotArea dataOnly="0" labelOnly="1" fieldPosition="0">
        <references count="8">
          <reference field="0" count="1" selected="0">
            <x v="124"/>
          </reference>
          <reference field="1" count="1" selected="0">
            <x v="111"/>
          </reference>
          <reference field="2" count="1" selected="0">
            <x v="218"/>
          </reference>
          <reference field="3" count="1" selected="0">
            <x v="0"/>
          </reference>
          <reference field="12" count="1" selected="0">
            <x v="0"/>
          </reference>
          <reference field="13" count="1" selected="0">
            <x v="0"/>
          </reference>
          <reference field="14" count="1" selected="0">
            <x v="34"/>
          </reference>
          <reference field="15" count="1">
            <x v="0"/>
          </reference>
        </references>
      </pivotArea>
    </format>
    <format dxfId="1387">
      <pivotArea dataOnly="0" labelOnly="1" fieldPosition="0">
        <references count="8">
          <reference field="0" count="1" selected="0">
            <x v="125"/>
          </reference>
          <reference field="1" count="1" selected="0">
            <x v="112"/>
          </reference>
          <reference field="2" count="1" selected="0">
            <x v="197"/>
          </reference>
          <reference field="3" count="1" selected="0">
            <x v="0"/>
          </reference>
          <reference field="12" count="1" selected="0">
            <x v="3"/>
          </reference>
          <reference field="13" count="1" selected="0">
            <x v="0"/>
          </reference>
          <reference field="14" count="1" selected="0">
            <x v="34"/>
          </reference>
          <reference field="15" count="1">
            <x v="32"/>
          </reference>
        </references>
      </pivotArea>
    </format>
    <format dxfId="1386">
      <pivotArea dataOnly="0" labelOnly="1" fieldPosition="0">
        <references count="8">
          <reference field="0" count="1" selected="0">
            <x v="126"/>
          </reference>
          <reference field="1" count="1" selected="0">
            <x v="113"/>
          </reference>
          <reference field="2" count="1" selected="0">
            <x v="191"/>
          </reference>
          <reference field="3" count="1" selected="0">
            <x v="0"/>
          </reference>
          <reference field="12" count="1" selected="0">
            <x v="0"/>
          </reference>
          <reference field="13" count="1" selected="0">
            <x v="0"/>
          </reference>
          <reference field="14" count="1" selected="0">
            <x v="37"/>
          </reference>
          <reference field="15" count="1">
            <x v="32"/>
          </reference>
        </references>
      </pivotArea>
    </format>
    <format dxfId="1385">
      <pivotArea dataOnly="0" labelOnly="1" fieldPosition="0">
        <references count="8">
          <reference field="0" count="1" selected="0">
            <x v="127"/>
          </reference>
          <reference field="1" count="1" selected="0">
            <x v="114"/>
          </reference>
          <reference field="2" count="1" selected="0">
            <x v="174"/>
          </reference>
          <reference field="3" count="1" selected="0">
            <x v="0"/>
          </reference>
          <reference field="12" count="1" selected="0">
            <x v="0"/>
          </reference>
          <reference field="13" count="1" selected="0">
            <x v="0"/>
          </reference>
          <reference field="14" count="1" selected="0">
            <x v="36"/>
          </reference>
          <reference field="15" count="1">
            <x v="32"/>
          </reference>
        </references>
      </pivotArea>
    </format>
    <format dxfId="1384">
      <pivotArea dataOnly="0" labelOnly="1" fieldPosition="0">
        <references count="8">
          <reference field="0" count="1" selected="0">
            <x v="128"/>
          </reference>
          <reference field="1" count="1" selected="0">
            <x v="115"/>
          </reference>
          <reference field="2" count="1" selected="0">
            <x v="59"/>
          </reference>
          <reference field="3" count="1" selected="0">
            <x v="0"/>
          </reference>
          <reference field="12" count="1" selected="0">
            <x v="0"/>
          </reference>
          <reference field="13" count="1" selected="0">
            <x v="0"/>
          </reference>
          <reference field="14" count="1" selected="0">
            <x v="37"/>
          </reference>
          <reference field="15" count="1">
            <x v="0"/>
          </reference>
        </references>
      </pivotArea>
    </format>
    <format dxfId="1383">
      <pivotArea dataOnly="0" labelOnly="1" fieldPosition="0">
        <references count="8">
          <reference field="0" count="1" selected="0">
            <x v="129"/>
          </reference>
          <reference field="1" count="1" selected="0">
            <x v="116"/>
          </reference>
          <reference field="2" count="1" selected="0">
            <x v="212"/>
          </reference>
          <reference field="3" count="1" selected="0">
            <x v="0"/>
          </reference>
          <reference field="12" count="1" selected="0">
            <x v="3"/>
          </reference>
          <reference field="13" count="1" selected="0">
            <x v="0"/>
          </reference>
          <reference field="14" count="1" selected="0">
            <x v="37"/>
          </reference>
          <reference field="15" count="1">
            <x v="32"/>
          </reference>
        </references>
      </pivotArea>
    </format>
    <format dxfId="1382">
      <pivotArea dataOnly="0" labelOnly="1" fieldPosition="0">
        <references count="8">
          <reference field="0" count="1" selected="0">
            <x v="130"/>
          </reference>
          <reference field="1" count="1" selected="0">
            <x v="117"/>
          </reference>
          <reference field="2" count="1" selected="0">
            <x v="118"/>
          </reference>
          <reference field="3" count="1" selected="0">
            <x v="0"/>
          </reference>
          <reference field="12" count="1" selected="0">
            <x v="7"/>
          </reference>
          <reference field="13" count="1" selected="0">
            <x v="0"/>
          </reference>
          <reference field="14" count="1" selected="0">
            <x v="37"/>
          </reference>
          <reference field="15" count="1">
            <x v="32"/>
          </reference>
        </references>
      </pivotArea>
    </format>
    <format dxfId="1381">
      <pivotArea dataOnly="0" labelOnly="1" fieldPosition="0">
        <references count="8">
          <reference field="0" count="1" selected="0">
            <x v="134"/>
          </reference>
          <reference field="1" count="1" selected="0">
            <x v="127"/>
          </reference>
          <reference field="2" count="1" selected="0">
            <x v="2"/>
          </reference>
          <reference field="3" count="1" selected="0">
            <x v="0"/>
          </reference>
          <reference field="12" count="1" selected="0">
            <x v="4"/>
          </reference>
          <reference field="13" count="1" selected="0">
            <x v="0"/>
          </reference>
          <reference field="14" count="1" selected="0">
            <x v="34"/>
          </reference>
          <reference field="15" count="1">
            <x v="43"/>
          </reference>
        </references>
      </pivotArea>
    </format>
    <format dxfId="1380">
      <pivotArea dataOnly="0" labelOnly="1" fieldPosition="0">
        <references count="8">
          <reference field="0" count="1" selected="0">
            <x v="135"/>
          </reference>
          <reference field="1" count="1" selected="0">
            <x v="128"/>
          </reference>
          <reference field="2" count="1" selected="0">
            <x v="151"/>
          </reference>
          <reference field="3" count="1" selected="0">
            <x v="0"/>
          </reference>
          <reference field="12" count="1" selected="0">
            <x v="3"/>
          </reference>
          <reference field="13" count="1" selected="0">
            <x v="0"/>
          </reference>
          <reference field="14" count="1" selected="0">
            <x v="37"/>
          </reference>
          <reference field="15" count="1">
            <x v="43"/>
          </reference>
        </references>
      </pivotArea>
    </format>
    <format dxfId="1379">
      <pivotArea dataOnly="0" labelOnly="1" fieldPosition="0">
        <references count="8">
          <reference field="0" count="1" selected="0">
            <x v="136"/>
          </reference>
          <reference field="1" count="1" selected="0">
            <x v="129"/>
          </reference>
          <reference field="2" count="1" selected="0">
            <x v="219"/>
          </reference>
          <reference field="3" count="1" selected="0">
            <x v="0"/>
          </reference>
          <reference field="12" count="1" selected="0">
            <x v="3"/>
          </reference>
          <reference field="13" count="1" selected="0">
            <x v="0"/>
          </reference>
          <reference field="14" count="1" selected="0">
            <x v="37"/>
          </reference>
          <reference field="15" count="1">
            <x v="43"/>
          </reference>
        </references>
      </pivotArea>
    </format>
    <format dxfId="1378">
      <pivotArea dataOnly="0" labelOnly="1" fieldPosition="0">
        <references count="8">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selected="0">
            <x v="0"/>
          </reference>
          <reference field="15" count="1">
            <x v="0"/>
          </reference>
        </references>
      </pivotArea>
    </format>
    <format dxfId="1377">
      <pivotArea dataOnly="0" labelOnly="1" fieldPosition="0">
        <references count="8">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selected="0">
            <x v="23"/>
          </reference>
          <reference field="15" count="1">
            <x v="33"/>
          </reference>
        </references>
      </pivotArea>
    </format>
    <format dxfId="1376">
      <pivotArea dataOnly="0" labelOnly="1" fieldPosition="0">
        <references count="8">
          <reference field="0" count="1" selected="0">
            <x v="147"/>
          </reference>
          <reference field="1" count="1" selected="0">
            <x v="140"/>
          </reference>
          <reference field="2" count="1" selected="0">
            <x v="211"/>
          </reference>
          <reference field="3" count="1" selected="0">
            <x v="0"/>
          </reference>
          <reference field="12" count="1" selected="0">
            <x v="26"/>
          </reference>
          <reference field="13" count="1" selected="0">
            <x v="0"/>
          </reference>
          <reference field="14" count="1" selected="0">
            <x v="22"/>
          </reference>
          <reference field="15" count="1">
            <x v="24"/>
          </reference>
        </references>
      </pivotArea>
    </format>
    <format dxfId="1375">
      <pivotArea dataOnly="0" labelOnly="1" fieldPosition="0">
        <references count="8">
          <reference field="0" count="1" selected="0">
            <x v="148"/>
          </reference>
          <reference field="1" count="1" selected="0">
            <x v="141"/>
          </reference>
          <reference field="2" count="1" selected="0">
            <x v="95"/>
          </reference>
          <reference field="3" count="1" selected="0">
            <x v="0"/>
          </reference>
          <reference field="12" count="1" selected="0">
            <x v="26"/>
          </reference>
          <reference field="13" count="1" selected="0">
            <x v="0"/>
          </reference>
          <reference field="14" count="1" selected="0">
            <x v="14"/>
          </reference>
          <reference field="15" count="1">
            <x v="24"/>
          </reference>
        </references>
      </pivotArea>
    </format>
    <format dxfId="1374">
      <pivotArea dataOnly="0" labelOnly="1" fieldPosition="0">
        <references count="8">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selected="0">
            <x v="24"/>
          </reference>
          <reference field="15" count="1">
            <x v="2"/>
          </reference>
        </references>
      </pivotArea>
    </format>
    <format dxfId="1373">
      <pivotArea dataOnly="0" labelOnly="1" fieldPosition="0">
        <references count="8">
          <reference field="0" count="1" selected="0">
            <x v="150"/>
          </reference>
          <reference field="1" count="1" selected="0">
            <x v="143"/>
          </reference>
          <reference field="2" count="1" selected="0">
            <x v="166"/>
          </reference>
          <reference field="3" count="1" selected="0">
            <x v="0"/>
          </reference>
          <reference field="12" count="1" selected="0">
            <x v="14"/>
          </reference>
          <reference field="13" count="1" selected="0">
            <x v="0"/>
          </reference>
          <reference field="14" count="1" selected="0">
            <x v="24"/>
          </reference>
          <reference field="15" count="1">
            <x v="2"/>
          </reference>
        </references>
      </pivotArea>
    </format>
    <format dxfId="1372">
      <pivotArea dataOnly="0" labelOnly="1" fieldPosition="0">
        <references count="8">
          <reference field="0" count="1" selected="0">
            <x v="151"/>
          </reference>
          <reference field="1" count="1" selected="0">
            <x v="144"/>
          </reference>
          <reference field="2" count="1" selected="0">
            <x v="85"/>
          </reference>
          <reference field="3" count="1" selected="0">
            <x v="0"/>
          </reference>
          <reference field="12" count="1" selected="0">
            <x v="14"/>
          </reference>
          <reference field="13" count="1" selected="0">
            <x v="0"/>
          </reference>
          <reference field="14" count="1" selected="0">
            <x v="24"/>
          </reference>
          <reference field="15" count="1">
            <x v="2"/>
          </reference>
        </references>
      </pivotArea>
    </format>
    <format dxfId="1371">
      <pivotArea dataOnly="0" labelOnly="1" fieldPosition="0">
        <references count="8">
          <reference field="0" count="1" selected="0">
            <x v="152"/>
          </reference>
          <reference field="1" count="1" selected="0">
            <x v="145"/>
          </reference>
          <reference field="2" count="1" selected="0">
            <x v="86"/>
          </reference>
          <reference field="3" count="1" selected="0">
            <x v="0"/>
          </reference>
          <reference field="12" count="1" selected="0">
            <x v="14"/>
          </reference>
          <reference field="13" count="1" selected="0">
            <x v="0"/>
          </reference>
          <reference field="14" count="1" selected="0">
            <x v="24"/>
          </reference>
          <reference field="15" count="1">
            <x v="2"/>
          </reference>
        </references>
      </pivotArea>
    </format>
    <format dxfId="1370">
      <pivotArea dataOnly="0" labelOnly="1" fieldPosition="0">
        <references count="8">
          <reference field="0" count="1" selected="0">
            <x v="153"/>
          </reference>
          <reference field="1" count="1" selected="0">
            <x v="146"/>
          </reference>
          <reference field="2" count="1" selected="0">
            <x v="54"/>
          </reference>
          <reference field="3" count="1" selected="0">
            <x v="0"/>
          </reference>
          <reference field="12" count="1" selected="0">
            <x v="14"/>
          </reference>
          <reference field="13" count="1" selected="0">
            <x v="0"/>
          </reference>
          <reference field="14" count="1" selected="0">
            <x v="18"/>
          </reference>
          <reference field="15" count="1">
            <x v="0"/>
          </reference>
        </references>
      </pivotArea>
    </format>
    <format dxfId="1369">
      <pivotArea dataOnly="0" labelOnly="1" fieldPosition="0">
        <references count="8">
          <reference field="0" count="1" selected="0">
            <x v="154"/>
          </reference>
          <reference field="1" count="1" selected="0">
            <x v="147"/>
          </reference>
          <reference field="2" count="1" selected="0">
            <x v="109"/>
          </reference>
          <reference field="3" count="1" selected="0">
            <x v="0"/>
          </reference>
          <reference field="12" count="1" selected="0">
            <x v="14"/>
          </reference>
          <reference field="13" count="1" selected="0">
            <x v="0"/>
          </reference>
          <reference field="14" count="1" selected="0">
            <x v="18"/>
          </reference>
          <reference field="15" count="1">
            <x v="3"/>
          </reference>
        </references>
      </pivotArea>
    </format>
    <format dxfId="1368">
      <pivotArea dataOnly="0" labelOnly="1" fieldPosition="0">
        <references count="8">
          <reference field="0" count="1" selected="0">
            <x v="155"/>
          </reference>
          <reference field="1" count="1" selected="0">
            <x v="148"/>
          </reference>
          <reference field="2" count="1" selected="0">
            <x v="3"/>
          </reference>
          <reference field="3" count="1" selected="0">
            <x v="0"/>
          </reference>
          <reference field="12" count="1" selected="0">
            <x v="23"/>
          </reference>
          <reference field="13" count="1" selected="0">
            <x v="0"/>
          </reference>
          <reference field="14" count="1" selected="0">
            <x v="18"/>
          </reference>
          <reference field="15" count="1">
            <x v="1"/>
          </reference>
        </references>
      </pivotArea>
    </format>
    <format dxfId="1367">
      <pivotArea dataOnly="0" labelOnly="1" fieldPosition="0">
        <references count="8">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selected="0">
            <x v="51"/>
          </reference>
          <reference field="15" count="1">
            <x v="8"/>
          </reference>
        </references>
      </pivotArea>
    </format>
    <format dxfId="1366">
      <pivotArea dataOnly="0" labelOnly="1" fieldPosition="0">
        <references count="8">
          <reference field="0" count="1" selected="0">
            <x v="160"/>
          </reference>
          <reference field="1" count="1" selected="0">
            <x v="184"/>
          </reference>
          <reference field="2" count="1" selected="0">
            <x v="187"/>
          </reference>
          <reference field="3" count="1" selected="0">
            <x v="0"/>
          </reference>
          <reference field="12" count="1" selected="0">
            <x v="7"/>
          </reference>
          <reference field="13" count="1" selected="0">
            <x v="0"/>
          </reference>
          <reference field="14" count="1" selected="0">
            <x v="52"/>
          </reference>
          <reference field="15" count="1">
            <x v="8"/>
          </reference>
        </references>
      </pivotArea>
    </format>
    <format dxfId="1365">
      <pivotArea dataOnly="0" labelOnly="1" fieldPosition="0">
        <references count="8">
          <reference field="0" count="1" selected="0">
            <x v="161"/>
          </reference>
          <reference field="1" count="1" selected="0">
            <x v="185"/>
          </reference>
          <reference field="2" count="1" selected="0">
            <x v="186"/>
          </reference>
          <reference field="3" count="1" selected="0">
            <x v="0"/>
          </reference>
          <reference field="12" count="1" selected="0">
            <x v="9"/>
          </reference>
          <reference field="13" count="1" selected="0">
            <x v="0"/>
          </reference>
          <reference field="14" count="1" selected="0">
            <x v="52"/>
          </reference>
          <reference field="15" count="1">
            <x v="7"/>
          </reference>
        </references>
      </pivotArea>
    </format>
    <format dxfId="1364">
      <pivotArea dataOnly="0" labelOnly="1" fieldPosition="0">
        <references count="8">
          <reference field="0" count="1" selected="0">
            <x v="162"/>
          </reference>
          <reference field="1" count="1" selected="0">
            <x v="186"/>
          </reference>
          <reference field="2" count="1" selected="0">
            <x v="125"/>
          </reference>
          <reference field="3" count="1" selected="0">
            <x v="0"/>
          </reference>
          <reference field="12" count="1" selected="0">
            <x v="10"/>
          </reference>
          <reference field="13" count="1" selected="0">
            <x v="0"/>
          </reference>
          <reference field="14" count="1" selected="0">
            <x v="65"/>
          </reference>
          <reference field="15" count="1">
            <x v="0"/>
          </reference>
        </references>
      </pivotArea>
    </format>
    <format dxfId="1363">
      <pivotArea dataOnly="0" labelOnly="1" fieldPosition="0">
        <references count="8">
          <reference field="0" count="1" selected="0">
            <x v="164"/>
          </reference>
          <reference field="1" count="1" selected="0">
            <x v="188"/>
          </reference>
          <reference field="2" count="1" selected="0">
            <x v="119"/>
          </reference>
          <reference field="3" count="1" selected="0">
            <x v="0"/>
          </reference>
          <reference field="12" count="1" selected="0">
            <x v="13"/>
          </reference>
          <reference field="13" count="1" selected="0">
            <x v="0"/>
          </reference>
          <reference field="14" count="1" selected="0">
            <x v="26"/>
          </reference>
          <reference field="15" count="1">
            <x v="5"/>
          </reference>
        </references>
      </pivotArea>
    </format>
    <format dxfId="1362">
      <pivotArea dataOnly="0" labelOnly="1" fieldPosition="0">
        <references count="8">
          <reference field="0" count="1" selected="0">
            <x v="165"/>
          </reference>
          <reference field="1" count="1" selected="0">
            <x v="189"/>
          </reference>
          <reference field="2" count="1" selected="0">
            <x v="156"/>
          </reference>
          <reference field="3" count="1" selected="0">
            <x v="0"/>
          </reference>
          <reference field="12" count="1" selected="0">
            <x v="13"/>
          </reference>
          <reference field="13" count="1" selected="0">
            <x v="0"/>
          </reference>
          <reference field="14" count="1" selected="0">
            <x v="21"/>
          </reference>
          <reference field="15" count="1">
            <x v="6"/>
          </reference>
        </references>
      </pivotArea>
    </format>
    <format dxfId="1361">
      <pivotArea dataOnly="0" labelOnly="1" fieldPosition="0">
        <references count="8">
          <reference field="0" count="1" selected="0">
            <x v="166"/>
          </reference>
          <reference field="1" count="1" selected="0">
            <x v="190"/>
          </reference>
          <reference field="2" count="1" selected="0">
            <x v="213"/>
          </reference>
          <reference field="3" count="1" selected="0">
            <x v="0"/>
          </reference>
          <reference field="12" count="1" selected="0">
            <x v="13"/>
          </reference>
          <reference field="13" count="1" selected="0">
            <x v="0"/>
          </reference>
          <reference field="14" count="1" selected="0">
            <x v="21"/>
          </reference>
          <reference field="15" count="1">
            <x v="6"/>
          </reference>
        </references>
      </pivotArea>
    </format>
    <format dxfId="1360">
      <pivotArea dataOnly="0" labelOnly="1" fieldPosition="0">
        <references count="8">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selected="0">
            <x v="7"/>
          </reference>
          <reference field="15" count="1">
            <x v="19"/>
          </reference>
        </references>
      </pivotArea>
    </format>
    <format dxfId="1359">
      <pivotArea dataOnly="0" labelOnly="1" fieldPosition="0">
        <references count="8">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selected="0">
            <x v="52"/>
          </reference>
          <reference field="15" count="1">
            <x v="18"/>
          </reference>
        </references>
      </pivotArea>
    </format>
    <format dxfId="1358">
      <pivotArea dataOnly="0" labelOnly="1" fieldPosition="0">
        <references count="8">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selected="0">
            <x v="8"/>
          </reference>
          <reference field="15" count="1">
            <x v="30"/>
          </reference>
        </references>
      </pivotArea>
    </format>
    <format dxfId="1357">
      <pivotArea dataOnly="0" labelOnly="1" fieldPosition="0">
        <references count="8">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selected="0">
            <x v="20"/>
          </reference>
          <reference field="15" count="1">
            <x v="38"/>
          </reference>
        </references>
      </pivotArea>
    </format>
    <format dxfId="1356">
      <pivotArea dataOnly="0" labelOnly="1" fieldPosition="0">
        <references count="8">
          <reference field="0" count="1" selected="0">
            <x v="175"/>
          </reference>
          <reference field="1" count="1" selected="0">
            <x v="207"/>
          </reference>
          <reference field="2" count="1" selected="0">
            <x v="172"/>
          </reference>
          <reference field="3" count="1" selected="0">
            <x v="0"/>
          </reference>
          <reference field="12" count="1" selected="0">
            <x v="21"/>
          </reference>
          <reference field="13" count="1" selected="0">
            <x v="0"/>
          </reference>
          <reference field="14" count="1" selected="0">
            <x v="26"/>
          </reference>
          <reference field="15" count="1">
            <x v="0"/>
          </reference>
        </references>
      </pivotArea>
    </format>
    <format dxfId="1355">
      <pivotArea dataOnly="0" labelOnly="1" fieldPosition="0">
        <references count="8">
          <reference field="0" count="1" selected="0">
            <x v="176"/>
          </reference>
          <reference field="1" count="1" selected="0">
            <x v="208"/>
          </reference>
          <reference field="2" count="1" selected="0">
            <x v="215"/>
          </reference>
          <reference field="3" count="1" selected="0">
            <x v="0"/>
          </reference>
          <reference field="12" count="1" selected="0">
            <x v="20"/>
          </reference>
          <reference field="13" count="1" selected="0">
            <x v="0"/>
          </reference>
          <reference field="14" count="1" selected="0">
            <x v="26"/>
          </reference>
          <reference field="15" count="1">
            <x v="0"/>
          </reference>
        </references>
      </pivotArea>
    </format>
    <format dxfId="1354">
      <pivotArea dataOnly="0" labelOnly="1" fieldPosition="0">
        <references count="8">
          <reference field="0" count="1" selected="0">
            <x v="177"/>
          </reference>
          <reference field="1" count="1" selected="0">
            <x v="209"/>
          </reference>
          <reference field="2" count="1" selected="0">
            <x v="114"/>
          </reference>
          <reference field="3" count="1" selected="0">
            <x v="0"/>
          </reference>
          <reference field="12" count="1" selected="0">
            <x v="20"/>
          </reference>
          <reference field="13" count="1" selected="0">
            <x v="0"/>
          </reference>
          <reference field="14" count="1" selected="0">
            <x v="27"/>
          </reference>
          <reference field="15" count="1">
            <x v="10"/>
          </reference>
        </references>
      </pivotArea>
    </format>
    <format dxfId="1353">
      <pivotArea dataOnly="0" labelOnly="1" fieldPosition="0">
        <references count="8">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selected="0">
            <x v="26"/>
          </reference>
          <reference field="15" count="1">
            <x v="0"/>
          </reference>
        </references>
      </pivotArea>
    </format>
    <format dxfId="1352">
      <pivotArea dataOnly="0" labelOnly="1" fieldPosition="0">
        <references count="8">
          <reference field="0" count="1" selected="0">
            <x v="179"/>
          </reference>
          <reference field="1" count="1" selected="0">
            <x v="211"/>
          </reference>
          <reference field="2" count="1" selected="0">
            <x v="96"/>
          </reference>
          <reference field="3" count="1" selected="0">
            <x v="0"/>
          </reference>
          <reference field="12" count="1" selected="0">
            <x v="20"/>
          </reference>
          <reference field="13" count="1" selected="0">
            <x v="0"/>
          </reference>
          <reference field="14" count="1" selected="0">
            <x v="26"/>
          </reference>
          <reference field="15" count="1">
            <x v="39"/>
          </reference>
        </references>
      </pivotArea>
    </format>
    <format dxfId="1351">
      <pivotArea dataOnly="0" labelOnly="1" fieldPosition="0">
        <references count="8">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selected="0">
            <x v="32"/>
          </reference>
          <reference field="15" count="1">
            <x v="43"/>
          </reference>
        </references>
      </pivotArea>
    </format>
    <format dxfId="1350">
      <pivotArea dataOnly="0" labelOnly="1" fieldPosition="0">
        <references count="8">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selected="0">
            <x v="38"/>
          </reference>
          <reference field="15" count="1">
            <x v="15"/>
          </reference>
        </references>
      </pivotArea>
    </format>
    <format dxfId="1349">
      <pivotArea dataOnly="0" labelOnly="1" fieldPosition="0">
        <references count="8">
          <reference field="0" count="1" selected="0">
            <x v="182"/>
          </reference>
          <reference field="1" count="1" selected="0">
            <x v="214"/>
          </reference>
          <reference field="2" count="1" selected="0">
            <x v="235"/>
          </reference>
          <reference field="3" count="1" selected="0">
            <x v="0"/>
          </reference>
          <reference field="12" count="1" selected="0">
            <x v="7"/>
          </reference>
          <reference field="13" count="1" selected="0">
            <x v="0"/>
          </reference>
          <reference field="14" count="1" selected="0">
            <x v="38"/>
          </reference>
          <reference field="15" count="1">
            <x v="0"/>
          </reference>
        </references>
      </pivotArea>
    </format>
    <format dxfId="1348">
      <pivotArea dataOnly="0" labelOnly="1" fieldPosition="0">
        <references count="8">
          <reference field="0" count="1" selected="0">
            <x v="183"/>
          </reference>
          <reference field="1" count="1" selected="0">
            <x v="215"/>
          </reference>
          <reference field="2" count="1" selected="0">
            <x v="206"/>
          </reference>
          <reference field="3" count="1" selected="0">
            <x v="0"/>
          </reference>
          <reference field="12" count="1" selected="0">
            <x v="14"/>
          </reference>
          <reference field="13" count="1" selected="0">
            <x v="0"/>
          </reference>
          <reference field="14" count="1" selected="0">
            <x v="38"/>
          </reference>
          <reference field="15" count="1">
            <x v="15"/>
          </reference>
        </references>
      </pivotArea>
    </format>
    <format dxfId="1347">
      <pivotArea dataOnly="0" labelOnly="1" fieldPosition="0">
        <references count="8">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selected="0">
            <x v="44"/>
          </reference>
          <reference field="15" count="1">
            <x v="37"/>
          </reference>
        </references>
      </pivotArea>
    </format>
    <format dxfId="1346">
      <pivotArea dataOnly="0" labelOnly="1" fieldPosition="0">
        <references count="8">
          <reference field="0" count="1" selected="0">
            <x v="185"/>
          </reference>
          <reference field="1" count="1" selected="0">
            <x v="217"/>
          </reference>
          <reference field="2" count="1" selected="0">
            <x v="113"/>
          </reference>
          <reference field="3" count="1" selected="0">
            <x v="0"/>
          </reference>
          <reference field="12" count="1" selected="0">
            <x v="12"/>
          </reference>
          <reference field="13" count="1" selected="0">
            <x v="0"/>
          </reference>
          <reference field="14" count="1" selected="0">
            <x v="45"/>
          </reference>
          <reference field="15" count="1">
            <x v="37"/>
          </reference>
        </references>
      </pivotArea>
    </format>
    <format dxfId="1345">
      <pivotArea dataOnly="0" labelOnly="1" fieldPosition="0">
        <references count="8">
          <reference field="0" count="1" selected="0">
            <x v="186"/>
          </reference>
          <reference field="1" count="1" selected="0">
            <x v="218"/>
          </reference>
          <reference field="2" count="1" selected="0">
            <x v="93"/>
          </reference>
          <reference field="3" count="1" selected="0">
            <x v="0"/>
          </reference>
          <reference field="12" count="1" selected="0">
            <x v="12"/>
          </reference>
          <reference field="13" count="1" selected="0">
            <x v="2"/>
          </reference>
          <reference field="14" count="1" selected="0">
            <x v="42"/>
          </reference>
          <reference field="15" count="1">
            <x v="15"/>
          </reference>
        </references>
      </pivotArea>
    </format>
    <format dxfId="1344">
      <pivotArea dataOnly="0" labelOnly="1" fieldPosition="0">
        <references count="8">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selected="0">
            <x v="46"/>
          </reference>
          <reference field="15" count="1">
            <x v="25"/>
          </reference>
        </references>
      </pivotArea>
    </format>
    <format dxfId="1343">
      <pivotArea dataOnly="0" labelOnly="1" fieldPosition="0">
        <references count="8">
          <reference field="0" count="1" selected="0">
            <x v="188"/>
          </reference>
          <reference field="1" count="1" selected="0">
            <x v="220"/>
          </reference>
          <reference field="2" count="1" selected="0">
            <x v="196"/>
          </reference>
          <reference field="3" count="1" selected="0">
            <x v="0"/>
          </reference>
          <reference field="12" count="1" selected="0">
            <x v="12"/>
          </reference>
          <reference field="13" count="1" selected="0">
            <x v="14"/>
          </reference>
          <reference field="14" count="1" selected="0">
            <x v="46"/>
          </reference>
          <reference field="15" count="1">
            <x v="25"/>
          </reference>
        </references>
      </pivotArea>
    </format>
    <format dxfId="1342">
      <pivotArea dataOnly="0" labelOnly="1" fieldPosition="0">
        <references count="8">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selected="0">
            <x v="63"/>
          </reference>
          <reference field="15" count="1">
            <x v="23"/>
          </reference>
        </references>
      </pivotArea>
    </format>
    <format dxfId="1341">
      <pivotArea dataOnly="0" labelOnly="1" fieldPosition="0">
        <references count="8">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selected="0">
            <x v="38"/>
          </reference>
          <reference field="15" count="1">
            <x v="0"/>
          </reference>
        </references>
      </pivotArea>
    </format>
    <format dxfId="1340">
      <pivotArea dataOnly="0" labelOnly="1" fieldPosition="0">
        <references count="8">
          <reference field="0" count="1" selected="0">
            <x v="193"/>
          </reference>
          <reference field="1" count="1" selected="0">
            <x v="225"/>
          </reference>
          <reference field="2" count="1" selected="0">
            <x v="238"/>
          </reference>
          <reference field="3" count="1" selected="0">
            <x v="0"/>
          </reference>
          <reference field="12" count="1" selected="0">
            <x v="7"/>
          </reference>
          <reference field="13" count="1" selected="0">
            <x v="0"/>
          </reference>
          <reference field="14" count="1" selected="0">
            <x v="0"/>
          </reference>
          <reference field="15" count="1">
            <x v="0"/>
          </reference>
        </references>
      </pivotArea>
    </format>
    <format dxfId="1339">
      <pivotArea dataOnly="0" labelOnly="1" fieldPosition="0">
        <references count="8">
          <reference field="0" count="1" selected="0">
            <x v="197"/>
          </reference>
          <reference field="1" count="1" selected="0">
            <x v="236"/>
          </reference>
          <reference field="2" count="1" selected="0">
            <x v="102"/>
          </reference>
          <reference field="3" count="1" selected="0">
            <x v="0"/>
          </reference>
          <reference field="12" count="1" selected="0">
            <x v="18"/>
          </reference>
          <reference field="13" count="1" selected="0">
            <x v="0"/>
          </reference>
          <reference field="14" count="1" selected="0">
            <x v="0"/>
          </reference>
          <reference field="15" count="1">
            <x v="36"/>
          </reference>
        </references>
      </pivotArea>
    </format>
    <format dxfId="1338">
      <pivotArea dataOnly="0" labelOnly="1" fieldPosition="0">
        <references count="8">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selected="0">
            <x v="20"/>
          </reference>
          <reference field="15" count="1">
            <x v="9"/>
          </reference>
        </references>
      </pivotArea>
    </format>
    <format dxfId="1337">
      <pivotArea dataOnly="0" labelOnly="1" fieldPosition="0">
        <references count="8">
          <reference field="0" count="1" selected="0">
            <x v="200"/>
          </reference>
          <reference field="1" count="1" selected="0">
            <x v="239"/>
          </reference>
          <reference field="2" count="1" selected="0">
            <x v="34"/>
          </reference>
          <reference field="3" count="1" selected="0">
            <x v="0"/>
          </reference>
          <reference field="12" count="1" selected="0">
            <x v="20"/>
          </reference>
          <reference field="13" count="1" selected="0">
            <x v="0"/>
          </reference>
          <reference field="14" count="1" selected="0">
            <x v="0"/>
          </reference>
          <reference field="15" count="1">
            <x v="9"/>
          </reference>
        </references>
      </pivotArea>
    </format>
    <format dxfId="1336">
      <pivotArea dataOnly="0" labelOnly="1" fieldPosition="0">
        <references count="8">
          <reference field="0" count="1" selected="0">
            <x v="201"/>
          </reference>
          <reference field="1" count="1" selected="0">
            <x v="240"/>
          </reference>
          <reference field="2" count="1" selected="0">
            <x v="37"/>
          </reference>
          <reference field="3" count="1" selected="0">
            <x v="0"/>
          </reference>
          <reference field="12" count="1" selected="0">
            <x v="20"/>
          </reference>
          <reference field="13" count="1" selected="0">
            <x v="0"/>
          </reference>
          <reference field="14" count="1" selected="0">
            <x v="0"/>
          </reference>
          <reference field="15" count="1">
            <x v="9"/>
          </reference>
        </references>
      </pivotArea>
    </format>
    <format dxfId="1335">
      <pivotArea dataOnly="0" labelOnly="1" fieldPosition="0">
        <references count="8">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selected="0">
            <x v="39"/>
          </reference>
          <reference field="15" count="1">
            <x v="15"/>
          </reference>
        </references>
      </pivotArea>
    </format>
    <format dxfId="1334">
      <pivotArea dataOnly="0" labelOnly="1" fieldPosition="0">
        <references count="8">
          <reference field="0" count="1" selected="0">
            <x v="206"/>
          </reference>
          <reference field="1" count="1" selected="0">
            <x v="151"/>
          </reference>
          <reference field="2" count="1" selected="0">
            <x v="159"/>
          </reference>
          <reference field="3" count="1" selected="0">
            <x v="0"/>
          </reference>
          <reference field="12" count="1" selected="0">
            <x v="12"/>
          </reference>
          <reference field="13" count="1" selected="0">
            <x v="5"/>
          </reference>
          <reference field="14" count="1" selected="0">
            <x v="38"/>
          </reference>
          <reference field="15" count="1">
            <x v="15"/>
          </reference>
        </references>
      </pivotArea>
    </format>
    <format dxfId="1333">
      <pivotArea dataOnly="0" labelOnly="1" fieldPosition="0">
        <references count="8">
          <reference field="0" count="1" selected="0">
            <x v="207"/>
          </reference>
          <reference field="1" count="1" selected="0">
            <x v="152"/>
          </reference>
          <reference field="2" count="1" selected="0">
            <x v="81"/>
          </reference>
          <reference field="3" count="1" selected="0">
            <x v="0"/>
          </reference>
          <reference field="12" count="1" selected="0">
            <x v="7"/>
          </reference>
          <reference field="13" count="1" selected="0">
            <x v="0"/>
          </reference>
          <reference field="14" count="1" selected="0">
            <x v="38"/>
          </reference>
          <reference field="15" count="1">
            <x v="15"/>
          </reference>
        </references>
      </pivotArea>
    </format>
    <format dxfId="1332">
      <pivotArea dataOnly="0" labelOnly="1" fieldPosition="0">
        <references count="8">
          <reference field="0" count="1" selected="0">
            <x v="208"/>
          </reference>
          <reference field="1" count="1" selected="0">
            <x v="153"/>
          </reference>
          <reference field="2" count="1" selected="0">
            <x v="103"/>
          </reference>
          <reference field="3" count="1" selected="0">
            <x v="0"/>
          </reference>
          <reference field="12" count="1" selected="0">
            <x v="14"/>
          </reference>
          <reference field="13" count="1" selected="0">
            <x v="16"/>
          </reference>
          <reference field="14" count="1" selected="0">
            <x v="29"/>
          </reference>
          <reference field="15" count="1">
            <x v="15"/>
          </reference>
        </references>
      </pivotArea>
    </format>
    <format dxfId="1331">
      <pivotArea dataOnly="0" labelOnly="1" fieldPosition="0">
        <references count="8">
          <reference field="0" count="1" selected="0">
            <x v="209"/>
          </reference>
          <reference field="1" count="1" selected="0">
            <x v="154"/>
          </reference>
          <reference field="2" count="1" selected="0">
            <x v="98"/>
          </reference>
          <reference field="3" count="1" selected="0">
            <x v="0"/>
          </reference>
          <reference field="12" count="1" selected="0">
            <x v="14"/>
          </reference>
          <reference field="13" count="1" selected="0">
            <x v="17"/>
          </reference>
          <reference field="14" count="1" selected="0">
            <x v="31"/>
          </reference>
          <reference field="15" count="1">
            <x v="15"/>
          </reference>
        </references>
      </pivotArea>
    </format>
    <format dxfId="1330">
      <pivotArea dataOnly="0" labelOnly="1" fieldPosition="0">
        <references count="8">
          <reference field="0" count="1" selected="0">
            <x v="210"/>
          </reference>
          <reference field="1" count="1" selected="0">
            <x v="155"/>
          </reference>
          <reference field="2" count="1" selected="0">
            <x v="162"/>
          </reference>
          <reference field="3" count="1" selected="0">
            <x v="0"/>
          </reference>
          <reference field="12" count="1" selected="0">
            <x v="7"/>
          </reference>
          <reference field="13" count="1" selected="0">
            <x v="2"/>
          </reference>
          <reference field="14" count="1" selected="0">
            <x v="0"/>
          </reference>
          <reference field="15" count="1">
            <x v="15"/>
          </reference>
        </references>
      </pivotArea>
    </format>
    <format dxfId="1329">
      <pivotArea dataOnly="0" labelOnly="1" fieldPosition="0">
        <references count="8">
          <reference field="0" count="1" selected="0">
            <x v="211"/>
          </reference>
          <reference field="1" count="1" selected="0">
            <x v="156"/>
          </reference>
          <reference field="2" count="1" selected="0">
            <x v="164"/>
          </reference>
          <reference field="3" count="1" selected="0">
            <x v="0"/>
          </reference>
          <reference field="12" count="1" selected="0">
            <x v="20"/>
          </reference>
          <reference field="13" count="1" selected="0">
            <x v="3"/>
          </reference>
          <reference field="14" count="1" selected="0">
            <x v="0"/>
          </reference>
          <reference field="15" count="1">
            <x v="15"/>
          </reference>
        </references>
      </pivotArea>
    </format>
    <format dxfId="1328">
      <pivotArea dataOnly="0" labelOnly="1" fieldPosition="0">
        <references count="8">
          <reference field="0" count="1" selected="0">
            <x v="212"/>
          </reference>
          <reference field="1" count="1" selected="0">
            <x v="157"/>
          </reference>
          <reference field="2" count="1" selected="0">
            <x v="170"/>
          </reference>
          <reference field="3" count="1" selected="0">
            <x v="0"/>
          </reference>
          <reference field="12" count="1" selected="0">
            <x v="20"/>
          </reference>
          <reference field="13" count="1" selected="0">
            <x v="4"/>
          </reference>
          <reference field="14" count="1" selected="0">
            <x v="0"/>
          </reference>
          <reference field="15" count="1">
            <x v="15"/>
          </reference>
        </references>
      </pivotArea>
    </format>
    <format dxfId="1327">
      <pivotArea dataOnly="0" labelOnly="1" fieldPosition="0">
        <references count="8">
          <reference field="0" count="1" selected="0">
            <x v="214"/>
          </reference>
          <reference field="1" count="1" selected="0">
            <x v="159"/>
          </reference>
          <reference field="2" count="1" selected="0">
            <x v="139"/>
          </reference>
          <reference field="3" count="1" selected="0">
            <x v="0"/>
          </reference>
          <reference field="12" count="1" selected="0">
            <x v="10"/>
          </reference>
          <reference field="13" count="1" selected="0">
            <x v="15"/>
          </reference>
          <reference field="14" count="1" selected="0">
            <x v="66"/>
          </reference>
          <reference field="15" count="1">
            <x v="15"/>
          </reference>
        </references>
      </pivotArea>
    </format>
    <format dxfId="1326">
      <pivotArea dataOnly="0" labelOnly="1" fieldPosition="0">
        <references count="8">
          <reference field="0" count="1" selected="0">
            <x v="215"/>
          </reference>
          <reference field="1" count="1" selected="0">
            <x v="160"/>
          </reference>
          <reference field="2" count="1" selected="0">
            <x v="137"/>
          </reference>
          <reference field="3" count="1" selected="0">
            <x v="0"/>
          </reference>
          <reference field="12" count="1" selected="0">
            <x v="10"/>
          </reference>
          <reference field="13" count="1" selected="0">
            <x v="11"/>
          </reference>
          <reference field="14" count="1" selected="0">
            <x v="66"/>
          </reference>
          <reference field="15" count="1">
            <x v="15"/>
          </reference>
        </references>
      </pivotArea>
    </format>
    <format dxfId="1325">
      <pivotArea dataOnly="0" labelOnly="1" fieldPosition="0">
        <references count="8">
          <reference field="0" count="1" selected="0">
            <x v="216"/>
          </reference>
          <reference field="1" count="1" selected="0">
            <x v="161"/>
          </reference>
          <reference field="2" count="1" selected="0">
            <x v="136"/>
          </reference>
          <reference field="3" count="1" selected="0">
            <x v="0"/>
          </reference>
          <reference field="12" count="1" selected="0">
            <x v="10"/>
          </reference>
          <reference field="13" count="1" selected="0">
            <x v="13"/>
          </reference>
          <reference field="14" count="1" selected="0">
            <x v="66"/>
          </reference>
          <reference field="15" count="1">
            <x v="15"/>
          </reference>
        </references>
      </pivotArea>
    </format>
    <format dxfId="1324">
      <pivotArea dataOnly="0" labelOnly="1" fieldPosition="0">
        <references count="8">
          <reference field="0" count="1" selected="0">
            <x v="217"/>
          </reference>
          <reference field="1" count="1" selected="0">
            <x v="162"/>
          </reference>
          <reference field="2" count="1" selected="0">
            <x v="13"/>
          </reference>
          <reference field="3" count="1" selected="0">
            <x v="0"/>
          </reference>
          <reference field="12" count="1" selected="0">
            <x v="10"/>
          </reference>
          <reference field="13" count="1" selected="0">
            <x v="10"/>
          </reference>
          <reference field="14" count="1" selected="0">
            <x v="66"/>
          </reference>
          <reference field="15" count="1">
            <x v="15"/>
          </reference>
        </references>
      </pivotArea>
    </format>
    <format dxfId="1323">
      <pivotArea dataOnly="0" labelOnly="1" fieldPosition="0">
        <references count="8">
          <reference field="0" count="1" selected="0">
            <x v="218"/>
          </reference>
          <reference field="1" count="1" selected="0">
            <x v="163"/>
          </reference>
          <reference field="2" count="1" selected="0">
            <x v="179"/>
          </reference>
          <reference field="3" count="1" selected="0">
            <x v="0"/>
          </reference>
          <reference field="12" count="1" selected="0">
            <x v="10"/>
          </reference>
          <reference field="13" count="1" selected="0">
            <x v="10"/>
          </reference>
          <reference field="14" count="1" selected="0">
            <x v="0"/>
          </reference>
          <reference field="15" count="1">
            <x v="15"/>
          </reference>
        </references>
      </pivotArea>
    </format>
    <format dxfId="1322">
      <pivotArea dataOnly="0" labelOnly="1" fieldPosition="0">
        <references count="8">
          <reference field="0" count="1" selected="0">
            <x v="219"/>
          </reference>
          <reference field="1" count="1" selected="0">
            <x v="164"/>
          </reference>
          <reference field="2" count="1" selected="0">
            <x v="138"/>
          </reference>
          <reference field="3" count="1" selected="0">
            <x v="0"/>
          </reference>
          <reference field="12" count="1" selected="0">
            <x v="10"/>
          </reference>
          <reference field="13" count="1" selected="0">
            <x v="8"/>
          </reference>
          <reference field="14" count="1" selected="0">
            <x v="0"/>
          </reference>
          <reference field="15" count="1">
            <x v="15"/>
          </reference>
        </references>
      </pivotArea>
    </format>
    <format dxfId="1321">
      <pivotArea dataOnly="0" labelOnly="1" fieldPosition="0">
        <references count="8">
          <reference field="0" count="1" selected="0">
            <x v="220"/>
          </reference>
          <reference field="1" count="1" selected="0">
            <x v="165"/>
          </reference>
          <reference field="2" count="1" selected="0">
            <x v="142"/>
          </reference>
          <reference field="3" count="1" selected="0">
            <x v="0"/>
          </reference>
          <reference field="12" count="1" selected="0">
            <x v="11"/>
          </reference>
          <reference field="13" count="1" selected="0">
            <x v="12"/>
          </reference>
          <reference field="14" count="1" selected="0">
            <x v="57"/>
          </reference>
          <reference field="15" count="1">
            <x v="15"/>
          </reference>
        </references>
      </pivotArea>
    </format>
    <format dxfId="1320">
      <pivotArea dataOnly="0" labelOnly="1" fieldPosition="0">
        <references count="8">
          <reference field="0" count="1" selected="0">
            <x v="221"/>
          </reference>
          <reference field="1" count="1" selected="0">
            <x v="166"/>
          </reference>
          <reference field="2" count="1" selected="0">
            <x v="143"/>
          </reference>
          <reference field="3" count="1" selected="0">
            <x v="0"/>
          </reference>
          <reference field="12" count="1" selected="0">
            <x v="10"/>
          </reference>
          <reference field="13" count="1" selected="0">
            <x v="9"/>
          </reference>
          <reference field="14" count="1" selected="0">
            <x v="60"/>
          </reference>
          <reference field="15" count="1">
            <x v="15"/>
          </reference>
        </references>
      </pivotArea>
    </format>
    <format dxfId="1319">
      <pivotArea dataOnly="0" labelOnly="1" fieldPosition="0">
        <references count="8">
          <reference field="0" count="1" selected="0">
            <x v="223"/>
          </reference>
          <reference field="1" count="1" selected="0">
            <x v="168"/>
          </reference>
          <reference field="2" count="1" selected="0">
            <x v="71"/>
          </reference>
          <reference field="3" count="1" selected="0">
            <x v="0"/>
          </reference>
          <reference field="12" count="1" selected="0">
            <x v="24"/>
          </reference>
          <reference field="13" count="1" selected="0">
            <x v="7"/>
          </reference>
          <reference field="14" count="1" selected="0">
            <x v="0"/>
          </reference>
          <reference field="15" count="1">
            <x v="15"/>
          </reference>
        </references>
      </pivotArea>
    </format>
    <format dxfId="1318">
      <pivotArea dataOnly="0" labelOnly="1" fieldPosition="0">
        <references count="8">
          <reference field="0" count="1" selected="0">
            <x v="224"/>
          </reference>
          <reference field="1" count="1" selected="0">
            <x v="169"/>
          </reference>
          <reference field="2" count="1" selected="0">
            <x v="121"/>
          </reference>
          <reference field="3" count="1" selected="0">
            <x v="0"/>
          </reference>
          <reference field="12" count="1" selected="0">
            <x v="23"/>
          </reference>
          <reference field="13" count="1" selected="0">
            <x v="1"/>
          </reference>
          <reference field="14" count="1" selected="0">
            <x v="18"/>
          </reference>
          <reference field="15" count="1">
            <x v="15"/>
          </reference>
        </references>
      </pivotArea>
    </format>
    <format dxfId="1317">
      <pivotArea dataOnly="0" labelOnly="1" fieldPosition="0">
        <references count="8">
          <reference field="0" count="1" selected="0">
            <x v="225"/>
          </reference>
          <reference field="1" count="1" selected="0">
            <x v="170"/>
          </reference>
          <reference field="2" count="1" selected="0">
            <x v="120"/>
          </reference>
          <reference field="3" count="1" selected="0">
            <x v="0"/>
          </reference>
          <reference field="12" count="1" selected="0">
            <x v="23"/>
          </reference>
          <reference field="13" count="1" selected="0">
            <x v="22"/>
          </reference>
          <reference field="14" count="1" selected="0">
            <x v="18"/>
          </reference>
          <reference field="15" count="1">
            <x v="15"/>
          </reference>
        </references>
      </pivotArea>
    </format>
    <format dxfId="1316">
      <pivotArea dataOnly="0" labelOnly="1" fieldPosition="0">
        <references count="8">
          <reference field="0" count="1" selected="0">
            <x v="226"/>
          </reference>
          <reference field="1" count="1" selected="0">
            <x v="171"/>
          </reference>
          <reference field="2" count="1" selected="0">
            <x v="41"/>
          </reference>
          <reference field="3" count="1" selected="0">
            <x v="0"/>
          </reference>
          <reference field="12" count="1" selected="0">
            <x v="23"/>
          </reference>
          <reference field="13" count="1" selected="0">
            <x v="22"/>
          </reference>
          <reference field="14" count="1" selected="0">
            <x v="18"/>
          </reference>
          <reference field="15" count="1">
            <x v="15"/>
          </reference>
        </references>
      </pivotArea>
    </format>
    <format dxfId="1315">
      <pivotArea dataOnly="0" labelOnly="1" fieldPosition="0">
        <references count="8">
          <reference field="0" count="1" selected="0">
            <x v="227"/>
          </reference>
          <reference field="1" count="1" selected="0">
            <x v="172"/>
          </reference>
          <reference field="2" count="1" selected="0">
            <x v="42"/>
          </reference>
          <reference field="3" count="1" selected="0">
            <x v="0"/>
          </reference>
          <reference field="12" count="1" selected="0">
            <x v="23"/>
          </reference>
          <reference field="13" count="1" selected="0">
            <x v="22"/>
          </reference>
          <reference field="14" count="1" selected="0">
            <x v="18"/>
          </reference>
          <reference field="15" count="1">
            <x v="15"/>
          </reference>
        </references>
      </pivotArea>
    </format>
    <format dxfId="1314">
      <pivotArea dataOnly="0" labelOnly="1" fieldPosition="0">
        <references count="8">
          <reference field="0" count="1" selected="0">
            <x v="228"/>
          </reference>
          <reference field="1" count="1" selected="0">
            <x v="173"/>
          </reference>
          <reference field="2" count="1" selected="0">
            <x v="145"/>
          </reference>
          <reference field="3" count="1" selected="0">
            <x v="0"/>
          </reference>
          <reference field="12" count="1" selected="0">
            <x v="3"/>
          </reference>
          <reference field="13" count="1" selected="0">
            <x v="21"/>
          </reference>
          <reference field="14" count="1" selected="0">
            <x v="38"/>
          </reference>
          <reference field="15" count="1">
            <x v="15"/>
          </reference>
        </references>
      </pivotArea>
    </format>
    <format dxfId="1313">
      <pivotArea dataOnly="0" labelOnly="1" fieldPosition="0">
        <references count="8">
          <reference field="0" count="1" selected="0">
            <x v="229"/>
          </reference>
          <reference field="1" count="1" selected="0">
            <x v="174"/>
          </reference>
          <reference field="2" count="1" selected="0">
            <x v="91"/>
          </reference>
          <reference field="3" count="1" selected="0">
            <x v="0"/>
          </reference>
          <reference field="12" count="1" selected="0">
            <x v="3"/>
          </reference>
          <reference field="13" count="1" selected="0">
            <x v="18"/>
          </reference>
          <reference field="14" count="1" selected="0">
            <x v="34"/>
          </reference>
          <reference field="15" count="1">
            <x v="15"/>
          </reference>
        </references>
      </pivotArea>
    </format>
    <format dxfId="1312">
      <pivotArea dataOnly="0" labelOnly="1" fieldPosition="0">
        <references count="8">
          <reference field="0" count="1" selected="0">
            <x v="230"/>
          </reference>
          <reference field="1" count="1" selected="0">
            <x v="175"/>
          </reference>
          <reference field="2" count="1" selected="0">
            <x v="160"/>
          </reference>
          <reference field="3" count="1" selected="0">
            <x v="0"/>
          </reference>
          <reference field="12" count="1" selected="0">
            <x v="3"/>
          </reference>
          <reference field="13" count="1" selected="0">
            <x v="18"/>
          </reference>
          <reference field="14" count="1" selected="0">
            <x v="36"/>
          </reference>
          <reference field="15" count="1">
            <x v="15"/>
          </reference>
        </references>
      </pivotArea>
    </format>
    <format dxfId="1311">
      <pivotArea dataOnly="0" labelOnly="1" fieldPosition="0">
        <references count="8">
          <reference field="0" count="1" selected="0">
            <x v="231"/>
          </reference>
          <reference field="1" count="1" selected="0">
            <x v="176"/>
          </reference>
          <reference field="2" count="1" selected="0">
            <x v="42"/>
          </reference>
          <reference field="3" count="1" selected="0">
            <x v="0"/>
          </reference>
          <reference field="12" count="1" selected="0">
            <x v="3"/>
          </reference>
          <reference field="13" count="1" selected="0">
            <x v="20"/>
          </reference>
          <reference field="14" count="1" selected="0">
            <x v="38"/>
          </reference>
          <reference field="15" count="1">
            <x v="15"/>
          </reference>
        </references>
      </pivotArea>
    </format>
    <format dxfId="1310">
      <pivotArea dataOnly="0" labelOnly="1" fieldPosition="0">
        <references count="8">
          <reference field="0" count="1" selected="0">
            <x v="232"/>
          </reference>
          <reference field="1" count="1" selected="0">
            <x v="177"/>
          </reference>
          <reference field="2" count="1" selected="0">
            <x v="47"/>
          </reference>
          <reference field="3" count="1" selected="0">
            <x v="0"/>
          </reference>
          <reference field="12" count="1" selected="0">
            <x v="3"/>
          </reference>
          <reference field="13" count="1" selected="0">
            <x v="19"/>
          </reference>
          <reference field="14" count="1" selected="0">
            <x v="38"/>
          </reference>
          <reference field="15" count="1">
            <x v="15"/>
          </reference>
        </references>
      </pivotArea>
    </format>
    <format dxfId="1309">
      <pivotArea dataOnly="0" labelOnly="1" fieldPosition="0">
        <references count="8">
          <reference field="0" count="1" selected="0">
            <x v="233"/>
          </reference>
          <reference field="1" count="1" selected="0">
            <x v="178"/>
          </reference>
          <reference field="2" count="1" selected="0">
            <x v="32"/>
          </reference>
          <reference field="3" count="1" selected="0">
            <x v="0"/>
          </reference>
          <reference field="12" count="1" selected="0">
            <x v="3"/>
          </reference>
          <reference field="13" count="1" selected="0">
            <x v="6"/>
          </reference>
          <reference field="14" count="1" selected="0">
            <x v="38"/>
          </reference>
          <reference field="15" count="1">
            <x v="15"/>
          </reference>
        </references>
      </pivotArea>
    </format>
    <format dxfId="1308">
      <pivotArea dataOnly="0" labelOnly="1" fieldPosition="0">
        <references count="8">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selected="0">
            <x v="67"/>
          </reference>
          <reference field="15" count="1">
            <x v="47"/>
          </reference>
        </references>
      </pivotArea>
    </format>
    <format dxfId="1307">
      <pivotArea dataOnly="0" labelOnly="1" fieldPosition="0">
        <references count="8">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selected="0">
            <x v="38"/>
          </reference>
          <reference field="15" count="1">
            <x v="15"/>
          </reference>
        </references>
      </pivotArea>
    </format>
    <format dxfId="1306">
      <pivotArea dataOnly="0" labelOnly="1" fieldPosition="0">
        <references count="8">
          <reference field="0" count="1" selected="0">
            <x v="236"/>
          </reference>
          <reference field="1" count="1" selected="0">
            <x v="192"/>
          </reference>
          <reference field="2" count="1" selected="0">
            <x v="27"/>
          </reference>
          <reference field="3" count="1" selected="0">
            <x v="0"/>
          </reference>
          <reference field="12" count="1" selected="0">
            <x v="3"/>
          </reference>
          <reference field="13" count="1" selected="0">
            <x v="0"/>
          </reference>
          <reference field="14" count="1" selected="0">
            <x v="38"/>
          </reference>
          <reference field="15" count="1">
            <x v="15"/>
          </reference>
        </references>
      </pivotArea>
    </format>
    <format dxfId="1305">
      <pivotArea dataOnly="0" labelOnly="1" fieldPosition="0">
        <references count="8">
          <reference field="0" count="1" selected="0">
            <x v="237"/>
          </reference>
          <reference field="1" count="1" selected="0">
            <x v="193"/>
          </reference>
          <reference field="2" count="1" selected="0">
            <x v="89"/>
          </reference>
          <reference field="3" count="1" selected="0">
            <x v="0"/>
          </reference>
          <reference field="12" count="1" selected="0">
            <x v="3"/>
          </reference>
          <reference field="13" count="1" selected="0">
            <x v="0"/>
          </reference>
          <reference field="14" count="1" selected="0">
            <x v="38"/>
          </reference>
          <reference field="15" count="1">
            <x v="15"/>
          </reference>
        </references>
      </pivotArea>
    </format>
    <format dxfId="1304">
      <pivotArea dataOnly="0" labelOnly="1" fieldPosition="0">
        <references count="8">
          <reference field="0" count="1" selected="0">
            <x v="238"/>
          </reference>
          <reference field="1" count="1" selected="0">
            <x v="194"/>
          </reference>
          <reference field="2" count="1" selected="0">
            <x v="25"/>
          </reference>
          <reference field="3" count="1" selected="0">
            <x v="0"/>
          </reference>
          <reference field="12" count="1" selected="0">
            <x v="0"/>
          </reference>
          <reference field="13" count="1" selected="0">
            <x v="0"/>
          </reference>
          <reference field="14" count="1" selected="0">
            <x v="0"/>
          </reference>
          <reference field="15" count="1">
            <x v="15"/>
          </reference>
        </references>
      </pivotArea>
    </format>
    <format dxfId="1303">
      <pivotArea dataOnly="0" labelOnly="1" fieldPosition="0">
        <references count="8">
          <reference field="0" count="1" selected="0">
            <x v="239"/>
          </reference>
          <reference field="1" count="1" selected="0">
            <x v="195"/>
          </reference>
          <reference field="2" count="1" selected="0">
            <x v="28"/>
          </reference>
          <reference field="3" count="1" selected="0">
            <x v="0"/>
          </reference>
          <reference field="12" count="1" selected="0">
            <x v="0"/>
          </reference>
          <reference field="13" count="1" selected="0">
            <x v="0"/>
          </reference>
          <reference field="14" count="1" selected="0">
            <x v="0"/>
          </reference>
          <reference field="15" count="1">
            <x v="15"/>
          </reference>
        </references>
      </pivotArea>
    </format>
    <format dxfId="1302">
      <pivotArea dataOnly="0" labelOnly="1" fieldPosition="0">
        <references count="8">
          <reference field="0" count="1" selected="0">
            <x v="240"/>
          </reference>
          <reference field="1" count="1" selected="0">
            <x v="196"/>
          </reference>
          <reference field="2" count="1" selected="0">
            <x v="40"/>
          </reference>
          <reference field="3" count="1" selected="0">
            <x v="0"/>
          </reference>
          <reference field="12" count="1" selected="0">
            <x v="3"/>
          </reference>
          <reference field="13" count="1" selected="0">
            <x v="0"/>
          </reference>
          <reference field="14" count="1" selected="0">
            <x v="0"/>
          </reference>
          <reference field="15" count="1">
            <x v="15"/>
          </reference>
        </references>
      </pivotArea>
    </format>
    <format dxfId="1301">
      <pivotArea dataOnly="0" labelOnly="1" fieldPosition="0">
        <references count="8">
          <reference field="0" count="1" selected="0">
            <x v="241"/>
          </reference>
          <reference field="1" count="1" selected="0">
            <x v="197"/>
          </reference>
          <reference field="2" count="1" selected="0">
            <x v="195"/>
          </reference>
          <reference field="3" count="1" selected="0">
            <x v="0"/>
          </reference>
          <reference field="12" count="1" selected="0">
            <x v="0"/>
          </reference>
          <reference field="13" count="1" selected="0">
            <x v="0"/>
          </reference>
          <reference field="14" count="1" selected="0">
            <x v="0"/>
          </reference>
          <reference field="15" count="1">
            <x v="15"/>
          </reference>
        </references>
      </pivotArea>
    </format>
    <format dxfId="1300">
      <pivotArea dataOnly="0" labelOnly="1" fieldPosition="0">
        <references count="8">
          <reference field="0" count="1" selected="0">
            <x v="242"/>
          </reference>
          <reference field="1" count="1" selected="0">
            <x v="198"/>
          </reference>
          <reference field="2" count="1" selected="0">
            <x v="132"/>
          </reference>
          <reference field="3" count="1" selected="0">
            <x v="0"/>
          </reference>
          <reference field="12" count="1" selected="0">
            <x v="6"/>
          </reference>
          <reference field="13" count="1" selected="0">
            <x v="0"/>
          </reference>
          <reference field="14" count="1" selected="0">
            <x v="0"/>
          </reference>
          <reference field="15" count="1">
            <x v="15"/>
          </reference>
        </references>
      </pivotArea>
    </format>
    <format dxfId="1299">
      <pivotArea dataOnly="0" labelOnly="1" fieldPosition="0">
        <references count="9">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selected="0">
            <x v="38"/>
          </reference>
          <reference field="15" count="1" selected="0">
            <x v="15"/>
          </reference>
          <reference field="16" count="1">
            <x v="63"/>
          </reference>
        </references>
      </pivotArea>
    </format>
    <format dxfId="1298">
      <pivotArea dataOnly="0" labelOnly="1" fieldPosition="0">
        <references count="9">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selected="0">
            <x v="0"/>
          </reference>
          <reference field="15" count="1" selected="0">
            <x v="14"/>
          </reference>
          <reference field="16" count="1">
            <x v="62"/>
          </reference>
        </references>
      </pivotArea>
    </format>
    <format dxfId="1297">
      <pivotArea dataOnly="0" labelOnly="1" fieldPosition="0">
        <references count="9">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selected="0">
            <x v="35"/>
          </reference>
          <reference field="15" count="1" selected="0">
            <x v="43"/>
          </reference>
          <reference field="16" count="1">
            <x v="64"/>
          </reference>
        </references>
      </pivotArea>
    </format>
    <format dxfId="1296">
      <pivotArea dataOnly="0" labelOnly="1" fieldPosition="0">
        <references count="9">
          <reference field="0" count="1" selected="0">
            <x v="4"/>
          </reference>
          <reference field="1" count="1" selected="0">
            <x v="232"/>
          </reference>
          <reference field="2" count="1" selected="0">
            <x v="90"/>
          </reference>
          <reference field="3" count="1" selected="0">
            <x v="0"/>
          </reference>
          <reference field="12" count="1" selected="0">
            <x v="3"/>
          </reference>
          <reference field="13" count="1" selected="0">
            <x v="0"/>
          </reference>
          <reference field="14" count="1" selected="0">
            <x v="35"/>
          </reference>
          <reference field="15" count="1" selected="0">
            <x v="43"/>
          </reference>
          <reference field="16" count="1">
            <x v="64"/>
          </reference>
        </references>
      </pivotArea>
    </format>
    <format dxfId="1295">
      <pivotArea dataOnly="0" labelOnly="1" fieldPosition="0">
        <references count="9">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selected="0">
            <x v="38"/>
          </reference>
          <reference field="15" count="1" selected="0">
            <x v="15"/>
          </reference>
          <reference field="16" count="1">
            <x v="63"/>
          </reference>
        </references>
      </pivotArea>
    </format>
    <format dxfId="1294">
      <pivotArea dataOnly="0" labelOnly="1" fieldPosition="0">
        <references count="9">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selected="0">
            <x v="28"/>
          </reference>
          <reference field="15" count="1" selected="0">
            <x v="0"/>
          </reference>
          <reference field="16" count="1">
            <x v="0"/>
          </reference>
        </references>
      </pivotArea>
    </format>
    <format dxfId="1293">
      <pivotArea dataOnly="0" labelOnly="1" fieldPosition="0">
        <references count="9">
          <reference field="0" count="1" selected="0">
            <x v="9"/>
          </reference>
          <reference field="1" count="1" selected="0">
            <x v="120"/>
          </reference>
          <reference field="2" count="1" selected="0">
            <x v="168"/>
          </reference>
          <reference field="3" count="1" selected="0">
            <x v="0"/>
          </reference>
          <reference field="12" count="1" selected="0">
            <x v="0"/>
          </reference>
          <reference field="13" count="1" selected="0">
            <x v="0"/>
          </reference>
          <reference field="14" count="1" selected="0">
            <x v="28"/>
          </reference>
          <reference field="15" count="1" selected="0">
            <x v="0"/>
          </reference>
          <reference field="16" count="1">
            <x v="0"/>
          </reference>
        </references>
      </pivotArea>
    </format>
    <format dxfId="1292">
      <pivotArea dataOnly="0" labelOnly="1" fieldPosition="0">
        <references count="9">
          <reference field="0" count="1" selected="0">
            <x v="10"/>
          </reference>
          <reference field="1" count="1" selected="0">
            <x v="121"/>
          </reference>
          <reference field="2" count="1" selected="0">
            <x v="82"/>
          </reference>
          <reference field="3" count="1" selected="0">
            <x v="0"/>
          </reference>
          <reference field="12" count="1" selected="0">
            <x v="0"/>
          </reference>
          <reference field="13" count="1" selected="0">
            <x v="0"/>
          </reference>
          <reference field="14" count="1" selected="0">
            <x v="38"/>
          </reference>
          <reference field="15" count="1" selected="0">
            <x v="0"/>
          </reference>
          <reference field="16" count="1">
            <x v="0"/>
          </reference>
        </references>
      </pivotArea>
    </format>
    <format dxfId="1291">
      <pivotArea dataOnly="0" labelOnly="1" fieldPosition="0">
        <references count="9">
          <reference field="0" count="1" selected="0">
            <x v="11"/>
          </reference>
          <reference field="1" count="1" selected="0">
            <x v="122"/>
          </reference>
          <reference field="2" count="1" selected="0">
            <x v="26"/>
          </reference>
          <reference field="3" count="1" selected="0">
            <x v="0"/>
          </reference>
          <reference field="12" count="1" selected="0">
            <x v="0"/>
          </reference>
          <reference field="13" count="1" selected="0">
            <x v="0"/>
          </reference>
          <reference field="14" count="1" selected="0">
            <x v="38"/>
          </reference>
          <reference field="15" count="1" selected="0">
            <x v="0"/>
          </reference>
          <reference field="16" count="1">
            <x v="0"/>
          </reference>
        </references>
      </pivotArea>
    </format>
    <format dxfId="1290">
      <pivotArea dataOnly="0" labelOnly="1" fieldPosition="0">
        <references count="9">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selected="0">
            <x v="40"/>
          </reference>
          <reference field="15" count="1" selected="0">
            <x v="15"/>
          </reference>
          <reference field="16" count="1">
            <x v="63"/>
          </reference>
        </references>
      </pivotArea>
    </format>
    <format dxfId="1289">
      <pivotArea dataOnly="0" labelOnly="1" fieldPosition="0">
        <references count="9">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selected="0">
            <x v="38"/>
          </reference>
          <reference field="15" count="1" selected="0">
            <x v="14"/>
          </reference>
          <reference field="16" count="1">
            <x v="0"/>
          </reference>
        </references>
      </pivotArea>
    </format>
    <format dxfId="1288">
      <pivotArea dataOnly="0" labelOnly="1" fieldPosition="0">
        <references count="9">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selected="0">
            <x v="1"/>
          </reference>
          <reference field="15" count="1" selected="0">
            <x v="21"/>
          </reference>
          <reference field="16" count="1">
            <x v="7"/>
          </reference>
        </references>
      </pivotArea>
    </format>
    <format dxfId="1287">
      <pivotArea dataOnly="0" labelOnly="1" fieldPosition="0">
        <references count="9">
          <reference field="0" count="1" selected="0">
            <x v="26"/>
          </reference>
          <reference field="1" count="1" selected="0">
            <x v="23"/>
          </reference>
          <reference field="2" count="1" selected="0">
            <x v="217"/>
          </reference>
          <reference field="3" count="1" selected="0">
            <x v="0"/>
          </reference>
          <reference field="12" count="1" selected="0">
            <x v="5"/>
          </reference>
          <reference field="13" count="1" selected="0">
            <x v="0"/>
          </reference>
          <reference field="14" count="1" selected="0">
            <x v="1"/>
          </reference>
          <reference field="15" count="1" selected="0">
            <x v="45"/>
          </reference>
          <reference field="16" count="1">
            <x v="4"/>
          </reference>
        </references>
      </pivotArea>
    </format>
    <format dxfId="1286">
      <pivotArea dataOnly="0" labelOnly="1" fieldPosition="0">
        <references count="9">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selected="0">
            <x v="3"/>
          </reference>
          <reference field="15" count="1" selected="0">
            <x v="0"/>
          </reference>
          <reference field="16" count="1">
            <x v="0"/>
          </reference>
        </references>
      </pivotArea>
    </format>
    <format dxfId="1285">
      <pivotArea dataOnly="0" labelOnly="1" fieldPosition="0">
        <references count="9">
          <reference field="0" count="1" selected="0">
            <x v="29"/>
          </reference>
          <reference field="1" count="1" selected="0">
            <x v="26"/>
          </reference>
          <reference field="2" count="1" selected="0">
            <x v="62"/>
          </reference>
          <reference field="3" count="1" selected="0">
            <x v="0"/>
          </reference>
          <reference field="12" count="1" selected="0">
            <x v="15"/>
          </reference>
          <reference field="13" count="1" selected="0">
            <x v="0"/>
          </reference>
          <reference field="14" count="1" selected="0">
            <x v="19"/>
          </reference>
          <reference field="15" count="1" selected="0">
            <x v="12"/>
          </reference>
          <reference field="16" count="1">
            <x v="0"/>
          </reference>
        </references>
      </pivotArea>
    </format>
    <format dxfId="1284">
      <pivotArea dataOnly="0" labelOnly="1" fieldPosition="0">
        <references count="9">
          <reference field="0" count="1" selected="0">
            <x v="30"/>
          </reference>
          <reference field="1" count="1" selected="0">
            <x v="27"/>
          </reference>
          <reference field="2" count="1" selected="0">
            <x v="7"/>
          </reference>
          <reference field="3" count="1" selected="0">
            <x v="0"/>
          </reference>
          <reference field="12" count="1" selected="0">
            <x v="15"/>
          </reference>
          <reference field="13" count="1" selected="0">
            <x v="0"/>
          </reference>
          <reference field="14" count="1" selected="0">
            <x v="13"/>
          </reference>
          <reference field="15" count="1" selected="0">
            <x v="11"/>
          </reference>
          <reference field="16" count="1">
            <x v="0"/>
          </reference>
        </references>
      </pivotArea>
    </format>
    <format dxfId="1283">
      <pivotArea dataOnly="0" labelOnly="1" fieldPosition="0">
        <references count="9">
          <reference field="0" count="1" selected="0">
            <x v="31"/>
          </reference>
          <reference field="1" count="1" selected="0">
            <x v="28"/>
          </reference>
          <reference field="2" count="1" selected="0">
            <x v="53"/>
          </reference>
          <reference field="3" count="1" selected="0">
            <x v="0"/>
          </reference>
          <reference field="12" count="1" selected="0">
            <x v="7"/>
          </reference>
          <reference field="13" count="1" selected="0">
            <x v="0"/>
          </reference>
          <reference field="14" count="1" selected="0">
            <x v="15"/>
          </reference>
          <reference field="15" count="1" selected="0">
            <x v="0"/>
          </reference>
          <reference field="16" count="1">
            <x v="0"/>
          </reference>
        </references>
      </pivotArea>
    </format>
    <format dxfId="1282">
      <pivotArea dataOnly="0" labelOnly="1" fieldPosition="0">
        <references count="9">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selected="0">
            <x v="61"/>
          </reference>
          <reference field="15" count="1" selected="0">
            <x v="23"/>
          </reference>
          <reference field="16" count="1">
            <x v="13"/>
          </reference>
        </references>
      </pivotArea>
    </format>
    <format dxfId="1281">
      <pivotArea dataOnly="0" labelOnly="1" fieldPosition="0">
        <references count="9">
          <reference field="0" count="1" selected="0">
            <x v="36"/>
          </reference>
          <reference field="1" count="1" selected="0">
            <x v="33"/>
          </reference>
          <reference field="2" count="1" selected="0">
            <x v="130"/>
          </reference>
          <reference field="3" count="1" selected="0">
            <x v="0"/>
          </reference>
          <reference field="12" count="1" selected="0">
            <x v="22"/>
          </reference>
          <reference field="13" count="1" selected="0">
            <x v="0"/>
          </reference>
          <reference field="14" count="1" selected="0">
            <x v="2"/>
          </reference>
          <reference field="15" count="1" selected="0">
            <x v="23"/>
          </reference>
          <reference field="16" count="1">
            <x v="2"/>
          </reference>
        </references>
      </pivotArea>
    </format>
    <format dxfId="1280">
      <pivotArea dataOnly="0" labelOnly="1" fieldPosition="0">
        <references count="9">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selected="0">
            <x v="62"/>
          </reference>
          <reference field="15" count="1" selected="0">
            <x v="16"/>
          </reference>
          <reference field="16" count="1">
            <x v="39"/>
          </reference>
        </references>
      </pivotArea>
    </format>
    <format dxfId="1279">
      <pivotArea dataOnly="0" labelOnly="1" fieldPosition="0">
        <references count="9">
          <reference field="0" count="1" selected="0">
            <x v="39"/>
          </reference>
          <reference field="1" count="1" selected="0">
            <x v="1"/>
          </reference>
          <reference field="2" count="1" selected="0">
            <x v="46"/>
          </reference>
          <reference field="3" count="1" selected="0">
            <x v="0"/>
          </reference>
          <reference field="12" count="1" selected="0">
            <x v="10"/>
          </reference>
          <reference field="13" count="1" selected="0">
            <x v="0"/>
          </reference>
          <reference field="14" count="1" selected="0">
            <x v="62"/>
          </reference>
          <reference field="15" count="1" selected="0">
            <x v="16"/>
          </reference>
          <reference field="16" count="1">
            <x v="40"/>
          </reference>
        </references>
      </pivotArea>
    </format>
    <format dxfId="1278">
      <pivotArea dataOnly="0" labelOnly="1" fieldPosition="0">
        <references count="9">
          <reference field="0" count="1" selected="0">
            <x v="42"/>
          </reference>
          <reference field="1" count="1" selected="0">
            <x v="4"/>
          </reference>
          <reference field="2" count="1" selected="0">
            <x v="64"/>
          </reference>
          <reference field="3" count="1" selected="0">
            <x v="0"/>
          </reference>
          <reference field="12" count="1" selected="0">
            <x v="10"/>
          </reference>
          <reference field="13" count="1" selected="0">
            <x v="0"/>
          </reference>
          <reference field="14" count="1" selected="0">
            <x v="58"/>
          </reference>
          <reference field="15" count="1" selected="0">
            <x v="16"/>
          </reference>
          <reference field="16" count="1">
            <x v="35"/>
          </reference>
        </references>
      </pivotArea>
    </format>
    <format dxfId="1277">
      <pivotArea dataOnly="0" labelOnly="1" fieldPosition="0">
        <references count="9">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selected="0">
            <x v="56"/>
          </reference>
          <reference field="15" count="1" selected="0">
            <x v="0"/>
          </reference>
          <reference field="16" count="1">
            <x v="0"/>
          </reference>
        </references>
      </pivotArea>
    </format>
    <format dxfId="1276">
      <pivotArea dataOnly="0" labelOnly="1" fieldPosition="0">
        <references count="9">
          <reference field="0" count="1" selected="0">
            <x v="44"/>
          </reference>
          <reference field="1" count="1" selected="0">
            <x v="6"/>
          </reference>
          <reference field="2" count="1" selected="0">
            <x v="23"/>
          </reference>
          <reference field="3" count="1" selected="0">
            <x v="0"/>
          </reference>
          <reference field="12" count="1" selected="0">
            <x v="10"/>
          </reference>
          <reference field="13" count="1" selected="0">
            <x v="0"/>
          </reference>
          <reference field="14" count="1" selected="0">
            <x v="56"/>
          </reference>
          <reference field="15" count="1" selected="0">
            <x v="16"/>
          </reference>
          <reference field="16" count="1">
            <x v="0"/>
          </reference>
        </references>
      </pivotArea>
    </format>
    <format dxfId="1275">
      <pivotArea dataOnly="0" labelOnly="1" fieldPosition="0">
        <references count="9">
          <reference field="0" count="1" selected="0">
            <x v="45"/>
          </reference>
          <reference field="1" count="1" selected="0">
            <x v="7"/>
          </reference>
          <reference field="2" count="1" selected="0">
            <x v="22"/>
          </reference>
          <reference field="3" count="1" selected="0">
            <x v="0"/>
          </reference>
          <reference field="12" count="1" selected="0">
            <x v="10"/>
          </reference>
          <reference field="13" count="1" selected="0">
            <x v="0"/>
          </reference>
          <reference field="14" count="1" selected="0">
            <x v="56"/>
          </reference>
          <reference field="15" count="1" selected="0">
            <x v="16"/>
          </reference>
          <reference field="16" count="1">
            <x v="36"/>
          </reference>
        </references>
      </pivotArea>
    </format>
    <format dxfId="1274">
      <pivotArea dataOnly="0" labelOnly="1" fieldPosition="0">
        <references count="9">
          <reference field="0" count="1" selected="0">
            <x v="46"/>
          </reference>
          <reference field="1" count="1" selected="0">
            <x v="8"/>
          </reference>
          <reference field="2" count="1" selected="0">
            <x v="135"/>
          </reference>
          <reference field="3" count="1" selected="0">
            <x v="0"/>
          </reference>
          <reference field="12" count="1" selected="0">
            <x v="10"/>
          </reference>
          <reference field="13" count="1" selected="0">
            <x v="0"/>
          </reference>
          <reference field="14" count="1" selected="0">
            <x v="56"/>
          </reference>
          <reference field="15" count="1" selected="0">
            <x v="16"/>
          </reference>
          <reference field="16" count="1">
            <x v="0"/>
          </reference>
        </references>
      </pivotArea>
    </format>
    <format dxfId="1273">
      <pivotArea dataOnly="0" labelOnly="1" fieldPosition="0">
        <references count="9">
          <reference field="0" count="1" selected="0">
            <x v="47"/>
          </reference>
          <reference field="1" count="1" selected="0">
            <x v="9"/>
          </reference>
          <reference field="2" count="1" selected="0">
            <x v="141"/>
          </reference>
          <reference field="3" count="1" selected="0">
            <x v="0"/>
          </reference>
          <reference field="12" count="1" selected="0">
            <x v="10"/>
          </reference>
          <reference field="13" count="1" selected="0">
            <x v="0"/>
          </reference>
          <reference field="14" count="1" selected="0">
            <x v="56"/>
          </reference>
          <reference field="15" count="1" selected="0">
            <x v="22"/>
          </reference>
          <reference field="16" count="1">
            <x v="37"/>
          </reference>
        </references>
      </pivotArea>
    </format>
    <format dxfId="1272">
      <pivotArea dataOnly="0" labelOnly="1" fieldPosition="0">
        <references count="9">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selected="0">
            <x v="66"/>
          </reference>
          <reference field="15" count="1" selected="0">
            <x v="17"/>
          </reference>
          <reference field="16" count="1">
            <x v="0"/>
          </reference>
        </references>
      </pivotArea>
    </format>
    <format dxfId="1271">
      <pivotArea dataOnly="0" labelOnly="1" fieldPosition="0">
        <references count="9">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selected="0">
            <x v="34"/>
          </reference>
          <reference field="15" count="1" selected="0">
            <x v="43"/>
          </reference>
          <reference field="16" count="1">
            <x v="19"/>
          </reference>
        </references>
      </pivotArea>
    </format>
    <format dxfId="1270">
      <pivotArea dataOnly="0" labelOnly="1" fieldPosition="0">
        <references count="9">
          <reference field="0" count="1" selected="0">
            <x v="56"/>
          </reference>
          <reference field="1" count="1" selected="0">
            <x v="36"/>
          </reference>
          <reference field="2" count="1" selected="0">
            <x v="183"/>
          </reference>
          <reference field="3" count="1" selected="0">
            <x v="0"/>
          </reference>
          <reference field="12" count="1" selected="0">
            <x v="3"/>
          </reference>
          <reference field="13" count="1" selected="0">
            <x v="0"/>
          </reference>
          <reference field="14" count="1" selected="0">
            <x v="34"/>
          </reference>
          <reference field="15" count="1" selected="0">
            <x v="43"/>
          </reference>
          <reference field="16" count="1">
            <x v="19"/>
          </reference>
        </references>
      </pivotArea>
    </format>
    <format dxfId="1269">
      <pivotArea dataOnly="0" labelOnly="1" fieldPosition="0">
        <references count="9">
          <reference field="0" count="1" selected="0">
            <x v="62"/>
          </reference>
          <reference field="1" count="1" selected="0">
            <x v="42"/>
          </reference>
          <reference field="2" count="1" selected="0">
            <x v="15"/>
          </reference>
          <reference field="3" count="1" selected="0">
            <x v="0"/>
          </reference>
          <reference field="12" count="1" selected="0">
            <x v="3"/>
          </reference>
          <reference field="13" count="1" selected="0">
            <x v="0"/>
          </reference>
          <reference field="14" count="1" selected="0">
            <x v="47"/>
          </reference>
          <reference field="15" count="1" selected="0">
            <x v="43"/>
          </reference>
          <reference field="16" count="1">
            <x v="0"/>
          </reference>
        </references>
      </pivotArea>
    </format>
    <format dxfId="1268">
      <pivotArea dataOnly="0" labelOnly="1" fieldPosition="0">
        <references count="9">
          <reference field="0" count="1" selected="0">
            <x v="63"/>
          </reference>
          <reference field="1" count="1" selected="0">
            <x v="43"/>
          </reference>
          <reference field="2" count="1" selected="0">
            <x v="152"/>
          </reference>
          <reference field="3" count="1" selected="0">
            <x v="0"/>
          </reference>
          <reference field="12" count="1" selected="0">
            <x v="3"/>
          </reference>
          <reference field="13" count="1" selected="0">
            <x v="0"/>
          </reference>
          <reference field="14" count="1" selected="0">
            <x v="37"/>
          </reference>
          <reference field="15" count="1" selected="0">
            <x v="43"/>
          </reference>
          <reference field="16" count="1">
            <x v="0"/>
          </reference>
        </references>
      </pivotArea>
    </format>
    <format dxfId="1267">
      <pivotArea dataOnly="0" labelOnly="1" fieldPosition="0">
        <references count="9">
          <reference field="0" count="1" selected="0">
            <x v="64"/>
          </reference>
          <reference field="1" count="1" selected="0">
            <x v="44"/>
          </reference>
          <reference field="2" count="1" selected="0">
            <x v="146"/>
          </reference>
          <reference field="3" count="1" selected="0">
            <x v="0"/>
          </reference>
          <reference field="12" count="1" selected="0">
            <x v="3"/>
          </reference>
          <reference field="13" count="1" selected="0">
            <x v="0"/>
          </reference>
          <reference field="14" count="1" selected="0">
            <x v="36"/>
          </reference>
          <reference field="15" count="1" selected="0">
            <x v="43"/>
          </reference>
          <reference field="16" count="1">
            <x v="0"/>
          </reference>
        </references>
      </pivotArea>
    </format>
    <format dxfId="1266">
      <pivotArea dataOnly="0" labelOnly="1" fieldPosition="0">
        <references count="9">
          <reference field="0" count="1" selected="0">
            <x v="65"/>
          </reference>
          <reference field="1" count="1" selected="0">
            <x v="45"/>
          </reference>
          <reference field="2" count="1" selected="0">
            <x v="204"/>
          </reference>
          <reference field="3" count="1" selected="0">
            <x v="0"/>
          </reference>
          <reference field="12" count="1" selected="0">
            <x v="3"/>
          </reference>
          <reference field="13" count="1" selected="0">
            <x v="0"/>
          </reference>
          <reference field="14" count="1" selected="0">
            <x v="0"/>
          </reference>
          <reference field="15" count="1" selected="0">
            <x v="43"/>
          </reference>
          <reference field="16" count="1">
            <x v="0"/>
          </reference>
        </references>
      </pivotArea>
    </format>
    <format dxfId="1265">
      <pivotArea dataOnly="0" labelOnly="1" fieldPosition="0">
        <references count="9">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selected="0">
            <x v="14"/>
          </reference>
          <reference field="15" count="1" selected="0">
            <x v="40"/>
          </reference>
          <reference field="16" count="1">
            <x v="31"/>
          </reference>
        </references>
      </pivotArea>
    </format>
    <format dxfId="1264">
      <pivotArea dataOnly="0" labelOnly="1" fieldPosition="0">
        <references count="9">
          <reference field="0" count="1" selected="0">
            <x v="67"/>
          </reference>
          <reference field="1" count="1" selected="0">
            <x v="47"/>
          </reference>
          <reference field="2" count="1" selected="0">
            <x v="181"/>
          </reference>
          <reference field="3" count="1" selected="0">
            <x v="0"/>
          </reference>
          <reference field="12" count="1" selected="0">
            <x v="3"/>
          </reference>
          <reference field="13" count="1" selected="0">
            <x v="0"/>
          </reference>
          <reference field="14" count="1" selected="0">
            <x v="14"/>
          </reference>
          <reference field="15" count="1" selected="0">
            <x v="41"/>
          </reference>
          <reference field="16" count="1">
            <x v="32"/>
          </reference>
        </references>
      </pivotArea>
    </format>
    <format dxfId="1263">
      <pivotArea dataOnly="0" labelOnly="1" fieldPosition="0">
        <references count="9">
          <reference field="0" count="1" selected="0">
            <x v="68"/>
          </reference>
          <reference field="1" count="1" selected="0">
            <x v="48"/>
          </reference>
          <reference field="2" count="1" selected="0">
            <x v="231"/>
          </reference>
          <reference field="3" count="1" selected="0">
            <x v="0"/>
          </reference>
          <reference field="12" count="1" selected="0">
            <x v="3"/>
          </reference>
          <reference field="13" count="1" selected="0">
            <x v="0"/>
          </reference>
          <reference field="14" count="1" selected="0">
            <x v="14"/>
          </reference>
          <reference field="15" count="1" selected="0">
            <x v="0"/>
          </reference>
          <reference field="16" count="1">
            <x v="0"/>
          </reference>
        </references>
      </pivotArea>
    </format>
    <format dxfId="1262">
      <pivotArea dataOnly="0" labelOnly="1" fieldPosition="0">
        <references count="9">
          <reference field="0" count="1" selected="0">
            <x v="79"/>
          </reference>
          <reference field="1" count="1" selected="0">
            <x v="59"/>
          </reference>
          <reference field="2" count="1" selected="0">
            <x v="21"/>
          </reference>
          <reference field="3" count="1" selected="0">
            <x v="0"/>
          </reference>
          <reference field="12" count="1" selected="0">
            <x v="3"/>
          </reference>
          <reference field="13" count="1" selected="0">
            <x v="0"/>
          </reference>
          <reference field="14" count="1" selected="0">
            <x v="0"/>
          </reference>
          <reference field="15" count="1" selected="0">
            <x v="0"/>
          </reference>
          <reference field="16" count="1">
            <x v="0"/>
          </reference>
        </references>
      </pivotArea>
    </format>
    <format dxfId="1261">
      <pivotArea dataOnly="0" labelOnly="1" fieldPosition="0">
        <references count="9">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selected="0">
            <x v="0"/>
          </reference>
          <reference field="15" count="1" selected="0">
            <x v="20"/>
          </reference>
          <reference field="16" count="1">
            <x v="12"/>
          </reference>
        </references>
      </pivotArea>
    </format>
    <format dxfId="1260">
      <pivotArea dataOnly="0" labelOnly="1" fieldPosition="0">
        <references count="9">
          <reference field="0" count="1" selected="0">
            <x v="83"/>
          </reference>
          <reference field="1" count="1" selected="0">
            <x v="70"/>
          </reference>
          <reference field="2" count="1" selected="0">
            <x v="193"/>
          </reference>
          <reference field="3" count="1" selected="0">
            <x v="0"/>
          </reference>
          <reference field="12" count="1" selected="0">
            <x v="5"/>
          </reference>
          <reference field="13" count="1" selected="0">
            <x v="0"/>
          </reference>
          <reference field="14" count="1" selected="0">
            <x v="0"/>
          </reference>
          <reference field="15" count="1" selected="0">
            <x v="20"/>
          </reference>
          <reference field="16" count="1">
            <x v="10"/>
          </reference>
        </references>
      </pivotArea>
    </format>
    <format dxfId="1259">
      <pivotArea dataOnly="0" labelOnly="1" fieldPosition="0">
        <references count="9">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selected="0">
            <x v="4"/>
          </reference>
          <reference field="15" count="1" selected="0">
            <x v="29"/>
          </reference>
          <reference field="16" count="1">
            <x v="0"/>
          </reference>
        </references>
      </pivotArea>
    </format>
    <format dxfId="1258">
      <pivotArea dataOnly="0" labelOnly="1" fieldPosition="0">
        <references count="9">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selected="0">
            <x v="53"/>
          </reference>
          <reference field="15" count="1" selected="0">
            <x v="26"/>
          </reference>
          <reference field="16" count="1">
            <x v="6"/>
          </reference>
        </references>
      </pivotArea>
    </format>
    <format dxfId="1257">
      <pivotArea dataOnly="0" labelOnly="1" fieldPosition="0">
        <references count="9">
          <reference field="0" count="1" selected="0">
            <x v="86"/>
          </reference>
          <reference field="1" count="1" selected="0">
            <x v="73"/>
          </reference>
          <reference field="2" count="1" selected="0">
            <x v="154"/>
          </reference>
          <reference field="3" count="1" selected="0">
            <x v="0"/>
          </reference>
          <reference field="12" count="1" selected="0">
            <x v="7"/>
          </reference>
          <reference field="13" count="1" selected="0">
            <x v="0"/>
          </reference>
          <reference field="14" count="1" selected="0">
            <x v="53"/>
          </reference>
          <reference field="15" count="1" selected="0">
            <x v="0"/>
          </reference>
          <reference field="16" count="1">
            <x v="59"/>
          </reference>
        </references>
      </pivotArea>
    </format>
    <format dxfId="1256">
      <pivotArea dataOnly="0" labelOnly="1" fieldPosition="0">
        <references count="9">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selected="0">
            <x v="25"/>
          </reference>
          <reference field="15" count="1" selected="0">
            <x v="29"/>
          </reference>
          <reference field="16" count="1">
            <x v="0"/>
          </reference>
        </references>
      </pivotArea>
    </format>
    <format dxfId="1255">
      <pivotArea dataOnly="0" labelOnly="1" fieldPosition="0">
        <references count="9">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selected="0">
            <x v="0"/>
          </reference>
          <reference field="15" count="1" selected="0">
            <x v="0"/>
          </reference>
          <reference field="16" count="1">
            <x v="52"/>
          </reference>
        </references>
      </pivotArea>
    </format>
    <format dxfId="1254">
      <pivotArea dataOnly="0" labelOnly="1" fieldPosition="0">
        <references count="9">
          <reference field="0" count="1" selected="0">
            <x v="89"/>
          </reference>
          <reference field="1" count="1" selected="0">
            <x v="76"/>
          </reference>
          <reference field="2" count="1" selected="0">
            <x v="232"/>
          </reference>
          <reference field="3" count="1" selected="0">
            <x v="0"/>
          </reference>
          <reference field="12" count="1" selected="0">
            <x v="7"/>
          </reference>
          <reference field="13" count="1" selected="0">
            <x v="0"/>
          </reference>
          <reference field="14" count="1" selected="0">
            <x v="50"/>
          </reference>
          <reference field="15" count="1" selected="0">
            <x v="0"/>
          </reference>
          <reference field="16" count="1">
            <x v="52"/>
          </reference>
        </references>
      </pivotArea>
    </format>
    <format dxfId="1253">
      <pivotArea dataOnly="0" labelOnly="1" fieldPosition="0">
        <references count="9">
          <reference field="0" count="1" selected="0">
            <x v="90"/>
          </reference>
          <reference field="1" count="1" selected="0">
            <x v="77"/>
          </reference>
          <reference field="2" count="1" selected="0">
            <x v="43"/>
          </reference>
          <reference field="3" count="1" selected="0">
            <x v="0"/>
          </reference>
          <reference field="12" count="1" selected="0">
            <x v="7"/>
          </reference>
          <reference field="13" count="1" selected="0">
            <x v="0"/>
          </reference>
          <reference field="14" count="1" selected="0">
            <x v="50"/>
          </reference>
          <reference field="15" count="1" selected="0">
            <x v="0"/>
          </reference>
          <reference field="16" count="1">
            <x v="52"/>
          </reference>
        </references>
      </pivotArea>
    </format>
    <format dxfId="1252">
      <pivotArea dataOnly="0" labelOnly="1" fieldPosition="0">
        <references count="9">
          <reference field="0" count="1" selected="0">
            <x v="91"/>
          </reference>
          <reference field="1" count="1" selected="0">
            <x v="78"/>
          </reference>
          <reference field="2" count="1" selected="0">
            <x v="12"/>
          </reference>
          <reference field="3" count="1" selected="0">
            <x v="0"/>
          </reference>
          <reference field="12" count="1" selected="0">
            <x v="7"/>
          </reference>
          <reference field="13" count="1" selected="0">
            <x v="0"/>
          </reference>
          <reference field="14" count="1" selected="0">
            <x v="50"/>
          </reference>
          <reference field="15" count="1" selected="0">
            <x v="0"/>
          </reference>
          <reference field="16" count="1">
            <x v="0"/>
          </reference>
        </references>
      </pivotArea>
    </format>
    <format dxfId="1251">
      <pivotArea dataOnly="0" labelOnly="1" fieldPosition="0">
        <references count="9">
          <reference field="0" count="1" selected="0">
            <x v="93"/>
          </reference>
          <reference field="1" count="1" selected="0">
            <x v="80"/>
          </reference>
          <reference field="2" count="1" selected="0">
            <x v="180"/>
          </reference>
          <reference field="3" count="1" selected="0">
            <x v="0"/>
          </reference>
          <reference field="12" count="1" selected="0">
            <x v="7"/>
          </reference>
          <reference field="13" count="1" selected="0">
            <x v="0"/>
          </reference>
          <reference field="14" count="1" selected="0">
            <x v="49"/>
          </reference>
          <reference field="15" count="1" selected="0">
            <x v="0"/>
          </reference>
          <reference field="16" count="1">
            <x v="52"/>
          </reference>
        </references>
      </pivotArea>
    </format>
    <format dxfId="1250">
      <pivotArea dataOnly="0" labelOnly="1" fieldPosition="0">
        <references count="9">
          <reference field="0" count="1" selected="0">
            <x v="94"/>
          </reference>
          <reference field="1" count="1" selected="0">
            <x v="81"/>
          </reference>
          <reference field="2" count="1" selected="0">
            <x v="60"/>
          </reference>
          <reference field="3" count="1" selected="0">
            <x v="0"/>
          </reference>
          <reference field="12" count="1" selected="0">
            <x v="7"/>
          </reference>
          <reference field="13" count="1" selected="0">
            <x v="0"/>
          </reference>
          <reference field="14" count="1" selected="0">
            <x v="49"/>
          </reference>
          <reference field="15" count="1" selected="0">
            <x v="0"/>
          </reference>
          <reference field="16" count="1">
            <x v="57"/>
          </reference>
        </references>
      </pivotArea>
    </format>
    <format dxfId="1249">
      <pivotArea dataOnly="0" labelOnly="1" fieldPosition="0">
        <references count="9">
          <reference field="0" count="1" selected="0">
            <x v="95"/>
          </reference>
          <reference field="1" count="1" selected="0">
            <x v="82"/>
          </reference>
          <reference field="2" count="1" selected="0">
            <x v="5"/>
          </reference>
          <reference field="3" count="1" selected="0">
            <x v="0"/>
          </reference>
          <reference field="12" count="1" selected="0">
            <x v="1"/>
          </reference>
          <reference field="13" count="1" selected="0">
            <x v="0"/>
          </reference>
          <reference field="14" count="1" selected="0">
            <x v="49"/>
          </reference>
          <reference field="15" count="1" selected="0">
            <x v="0"/>
          </reference>
          <reference field="16" count="1">
            <x v="52"/>
          </reference>
        </references>
      </pivotArea>
    </format>
    <format dxfId="1248">
      <pivotArea dataOnly="0" labelOnly="1" fieldPosition="0">
        <references count="9">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60"/>
          </reference>
        </references>
      </pivotArea>
    </format>
    <format dxfId="1247">
      <pivotArea dataOnly="0" labelOnly="1" fieldPosition="0">
        <references count="9">
          <reference field="0" count="1" selected="0">
            <x v="97"/>
          </reference>
          <reference field="1" count="1" selected="0">
            <x v="84"/>
          </reference>
          <reference field="2" count="1" selected="0">
            <x v="6"/>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60"/>
          </reference>
        </references>
      </pivotArea>
    </format>
    <format dxfId="1246">
      <pivotArea dataOnly="0" labelOnly="1" fieldPosition="0">
        <references count="9">
          <reference field="0" count="1" selected="0">
            <x v="98"/>
          </reference>
          <reference field="1" count="1" selected="0">
            <x v="85"/>
          </reference>
          <reference field="2" count="1" selected="0">
            <x v="214"/>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60"/>
          </reference>
        </references>
      </pivotArea>
    </format>
    <format dxfId="1245">
      <pivotArea dataOnly="0" labelOnly="1" fieldPosition="0">
        <references count="9">
          <reference field="0" count="1" selected="0">
            <x v="99"/>
          </reference>
          <reference field="1" count="1" selected="0">
            <x v="86"/>
          </reference>
          <reference field="2" count="1" selected="0">
            <x v="66"/>
          </reference>
          <reference field="3" count="1" selected="0">
            <x v="0"/>
          </reference>
          <reference field="12" count="1" selected="0">
            <x v="3"/>
          </reference>
          <reference field="13" count="1" selected="0">
            <x v="0"/>
          </reference>
          <reference field="14" count="1" selected="0">
            <x v="16"/>
          </reference>
          <reference field="15" count="1" selected="0">
            <x v="28"/>
          </reference>
          <reference field="16" count="1">
            <x v="60"/>
          </reference>
        </references>
      </pivotArea>
    </format>
    <format dxfId="1244">
      <pivotArea dataOnly="0" labelOnly="1" fieldPosition="0">
        <references count="9">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selected="0">
            <x v="6"/>
          </reference>
          <reference field="15" count="1" selected="0">
            <x v="0"/>
          </reference>
          <reference field="16" count="1">
            <x v="20"/>
          </reference>
        </references>
      </pivotArea>
    </format>
    <format dxfId="1243">
      <pivotArea dataOnly="0" labelOnly="1" fieldPosition="0">
        <references count="9">
          <reference field="0" count="1" selected="0">
            <x v="103"/>
          </reference>
          <reference field="1" count="1" selected="0">
            <x v="90"/>
          </reference>
          <reference field="2" count="1" selected="0">
            <x v="73"/>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56"/>
          </reference>
        </references>
      </pivotArea>
    </format>
    <format dxfId="1242">
      <pivotArea dataOnly="0" labelOnly="1" fieldPosition="0">
        <references count="9">
          <reference field="0" count="1" selected="0">
            <x v="104"/>
          </reference>
          <reference field="1" count="1" selected="0">
            <x v="91"/>
          </reference>
          <reference field="2" count="1" selected="0">
            <x v="68"/>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55"/>
          </reference>
        </references>
      </pivotArea>
    </format>
    <format dxfId="1241">
      <pivotArea dataOnly="0" labelOnly="1" fieldPosition="0">
        <references count="9">
          <reference field="0" count="1" selected="0">
            <x v="105"/>
          </reference>
          <reference field="1" count="1" selected="0">
            <x v="92"/>
          </reference>
          <reference field="2" count="1" selected="0">
            <x v="134"/>
          </reference>
          <reference field="3" count="1" selected="0">
            <x v="0"/>
          </reference>
          <reference field="12" count="1" selected="0">
            <x v="7"/>
          </reference>
          <reference field="13" count="1" selected="0">
            <x v="0"/>
          </reference>
          <reference field="14" count="1" selected="0">
            <x v="16"/>
          </reference>
          <reference field="15" count="1" selected="0">
            <x v="0"/>
          </reference>
          <reference field="16" count="1">
            <x v="60"/>
          </reference>
        </references>
      </pivotArea>
    </format>
    <format dxfId="1240">
      <pivotArea dataOnly="0" labelOnly="1" fieldPosition="0">
        <references count="9">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selected="0">
            <x v="54"/>
          </reference>
          <reference field="15" count="1" selected="0">
            <x v="30"/>
          </reference>
          <reference field="16" count="1">
            <x v="49"/>
          </reference>
        </references>
      </pivotArea>
    </format>
    <format dxfId="1239">
      <pivotArea dataOnly="0" labelOnly="1" fieldPosition="0">
        <references count="9">
          <reference field="0" count="1" selected="0">
            <x v="107"/>
          </reference>
          <reference field="1" count="1" selected="0">
            <x v="94"/>
          </reference>
          <reference field="2" count="1" selected="0">
            <x v="190"/>
          </reference>
          <reference field="3" count="1" selected="0">
            <x v="0"/>
          </reference>
          <reference field="12" count="1" selected="0">
            <x v="7"/>
          </reference>
          <reference field="13" count="1" selected="0">
            <x v="0"/>
          </reference>
          <reference field="14" count="1" selected="0">
            <x v="55"/>
          </reference>
          <reference field="15" count="1" selected="0">
            <x v="30"/>
          </reference>
          <reference field="16" count="1">
            <x v="51"/>
          </reference>
        </references>
      </pivotArea>
    </format>
    <format dxfId="1238">
      <pivotArea dataOnly="0" labelOnly="1" fieldPosition="0">
        <references count="9">
          <reference field="0" count="1" selected="0">
            <x v="108"/>
          </reference>
          <reference field="1" count="1" selected="0">
            <x v="95"/>
          </reference>
          <reference field="2" count="1" selected="0">
            <x v="236"/>
          </reference>
          <reference field="3" count="1" selected="0">
            <x v="0"/>
          </reference>
          <reference field="12" count="1" selected="0">
            <x v="7"/>
          </reference>
          <reference field="13" count="1" selected="0">
            <x v="0"/>
          </reference>
          <reference field="14" count="1" selected="0">
            <x v="55"/>
          </reference>
          <reference field="15" count="1" selected="0">
            <x v="31"/>
          </reference>
          <reference field="16" count="1">
            <x v="51"/>
          </reference>
        </references>
      </pivotArea>
    </format>
    <format dxfId="1237">
      <pivotArea dataOnly="0" labelOnly="1" fieldPosition="0">
        <references count="9">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selected="0">
            <x v="4"/>
          </reference>
          <reference field="15" count="1" selected="0">
            <x v="26"/>
          </reference>
          <reference field="16" count="1">
            <x v="0"/>
          </reference>
        </references>
      </pivotArea>
    </format>
    <format dxfId="1236">
      <pivotArea dataOnly="0" labelOnly="1" fieldPosition="0">
        <references count="9">
          <reference field="0" count="1" selected="0">
            <x v="111"/>
          </reference>
          <reference field="1" count="1" selected="0">
            <x v="98"/>
          </reference>
          <reference field="2" count="1" selected="0">
            <x v="83"/>
          </reference>
          <reference field="3" count="1" selected="0">
            <x v="0"/>
          </reference>
          <reference field="12" count="1" selected="0">
            <x v="7"/>
          </reference>
          <reference field="13" count="1" selected="0">
            <x v="0"/>
          </reference>
          <reference field="14" count="1" selected="0">
            <x v="4"/>
          </reference>
          <reference field="15" count="1" selected="0">
            <x v="27"/>
          </reference>
          <reference field="16" count="1">
            <x v="0"/>
          </reference>
        </references>
      </pivotArea>
    </format>
    <format dxfId="1235">
      <pivotArea dataOnly="0" labelOnly="1" fieldPosition="0">
        <references count="9">
          <reference field="0" count="1" selected="0">
            <x v="113"/>
          </reference>
          <reference field="1" count="1" selected="0">
            <x v="100"/>
          </reference>
          <reference field="2" count="1" selected="0">
            <x v="124"/>
          </reference>
          <reference field="3" count="1" selected="0">
            <x v="0"/>
          </reference>
          <reference field="12" count="1" selected="0">
            <x v="7"/>
          </reference>
          <reference field="13" count="1" selected="0">
            <x v="0"/>
          </reference>
          <reference field="14" count="1" selected="0">
            <x v="7"/>
          </reference>
          <reference field="15" count="1" selected="0">
            <x v="0"/>
          </reference>
          <reference field="16" count="1">
            <x v="0"/>
          </reference>
        </references>
      </pivotArea>
    </format>
    <format dxfId="1234">
      <pivotArea dataOnly="0" labelOnly="1" fieldPosition="0">
        <references count="9">
          <reference field="0" count="1" selected="0">
            <x v="122"/>
          </reference>
          <reference field="1" count="1" selected="0">
            <x v="109"/>
          </reference>
          <reference field="2" count="1" selected="0">
            <x v="35"/>
          </reference>
          <reference field="3" count="1" selected="0">
            <x v="0"/>
          </reference>
          <reference field="12" count="1" selected="0">
            <x v="3"/>
          </reference>
          <reference field="13" count="1" selected="0">
            <x v="0"/>
          </reference>
          <reference field="14" count="1" selected="0">
            <x v="11"/>
          </reference>
          <reference field="15" count="1" selected="0">
            <x v="0"/>
          </reference>
          <reference field="16" count="1">
            <x v="0"/>
          </reference>
        </references>
      </pivotArea>
    </format>
    <format dxfId="1233">
      <pivotArea dataOnly="0" labelOnly="1" fieldPosition="0">
        <references count="9">
          <reference field="0" count="1" selected="0">
            <x v="123"/>
          </reference>
          <reference field="1" count="1" selected="0">
            <x v="110"/>
          </reference>
          <reference field="2" count="1" selected="0">
            <x v="176"/>
          </reference>
          <reference field="3" count="1" selected="0">
            <x v="0"/>
          </reference>
          <reference field="12" count="1" selected="0">
            <x v="5"/>
          </reference>
          <reference field="13" count="1" selected="0">
            <x v="0"/>
          </reference>
          <reference field="14" count="1" selected="0">
            <x v="38"/>
          </reference>
          <reference field="15" count="1" selected="0">
            <x v="0"/>
          </reference>
          <reference field="16" count="1">
            <x v="0"/>
          </reference>
        </references>
      </pivotArea>
    </format>
    <format dxfId="1232">
      <pivotArea dataOnly="0" labelOnly="1" fieldPosition="0">
        <references count="9">
          <reference field="0" count="1" selected="0">
            <x v="124"/>
          </reference>
          <reference field="1" count="1" selected="0">
            <x v="111"/>
          </reference>
          <reference field="2" count="1" selected="0">
            <x v="218"/>
          </reference>
          <reference field="3" count="1" selected="0">
            <x v="0"/>
          </reference>
          <reference field="12" count="1" selected="0">
            <x v="0"/>
          </reference>
          <reference field="13" count="1" selected="0">
            <x v="0"/>
          </reference>
          <reference field="14" count="1" selected="0">
            <x v="34"/>
          </reference>
          <reference field="15" count="1" selected="0">
            <x v="0"/>
          </reference>
          <reference field="16" count="1">
            <x v="0"/>
          </reference>
        </references>
      </pivotArea>
    </format>
    <format dxfId="1231">
      <pivotArea dataOnly="0" labelOnly="1" fieldPosition="0">
        <references count="9">
          <reference field="0" count="1" selected="0">
            <x v="125"/>
          </reference>
          <reference field="1" count="1" selected="0">
            <x v="112"/>
          </reference>
          <reference field="2" count="1" selected="0">
            <x v="197"/>
          </reference>
          <reference field="3" count="1" selected="0">
            <x v="0"/>
          </reference>
          <reference field="12" count="1" selected="0">
            <x v="3"/>
          </reference>
          <reference field="13" count="1" selected="0">
            <x v="0"/>
          </reference>
          <reference field="14" count="1" selected="0">
            <x v="34"/>
          </reference>
          <reference field="15" count="1" selected="0">
            <x v="32"/>
          </reference>
          <reference field="16" count="1">
            <x v="0"/>
          </reference>
        </references>
      </pivotArea>
    </format>
    <format dxfId="1230">
      <pivotArea dataOnly="0" labelOnly="1" fieldPosition="0">
        <references count="9">
          <reference field="0" count="1" selected="0">
            <x v="126"/>
          </reference>
          <reference field="1" count="1" selected="0">
            <x v="113"/>
          </reference>
          <reference field="2" count="1" selected="0">
            <x v="191"/>
          </reference>
          <reference field="3" count="1" selected="0">
            <x v="0"/>
          </reference>
          <reference field="12" count="1" selected="0">
            <x v="0"/>
          </reference>
          <reference field="13" count="1" selected="0">
            <x v="0"/>
          </reference>
          <reference field="14" count="1" selected="0">
            <x v="37"/>
          </reference>
          <reference field="15" count="1" selected="0">
            <x v="32"/>
          </reference>
          <reference field="16" count="1">
            <x v="0"/>
          </reference>
        </references>
      </pivotArea>
    </format>
    <format dxfId="1229">
      <pivotArea dataOnly="0" labelOnly="1" fieldPosition="0">
        <references count="9">
          <reference field="0" count="1" selected="0">
            <x v="127"/>
          </reference>
          <reference field="1" count="1" selected="0">
            <x v="114"/>
          </reference>
          <reference field="2" count="1" selected="0">
            <x v="174"/>
          </reference>
          <reference field="3" count="1" selected="0">
            <x v="0"/>
          </reference>
          <reference field="12" count="1" selected="0">
            <x v="0"/>
          </reference>
          <reference field="13" count="1" selected="0">
            <x v="0"/>
          </reference>
          <reference field="14" count="1" selected="0">
            <x v="36"/>
          </reference>
          <reference field="15" count="1" selected="0">
            <x v="32"/>
          </reference>
          <reference field="16" count="1">
            <x v="0"/>
          </reference>
        </references>
      </pivotArea>
    </format>
    <format dxfId="1228">
      <pivotArea dataOnly="0" labelOnly="1" fieldPosition="0">
        <references count="9">
          <reference field="0" count="1" selected="0">
            <x v="128"/>
          </reference>
          <reference field="1" count="1" selected="0">
            <x v="115"/>
          </reference>
          <reference field="2" count="1" selected="0">
            <x v="59"/>
          </reference>
          <reference field="3" count="1" selected="0">
            <x v="0"/>
          </reference>
          <reference field="12" count="1" selected="0">
            <x v="0"/>
          </reference>
          <reference field="13" count="1" selected="0">
            <x v="0"/>
          </reference>
          <reference field="14" count="1" selected="0">
            <x v="37"/>
          </reference>
          <reference field="15" count="1" selected="0">
            <x v="0"/>
          </reference>
          <reference field="16" count="1">
            <x v="0"/>
          </reference>
        </references>
      </pivotArea>
    </format>
    <format dxfId="1227">
      <pivotArea dataOnly="0" labelOnly="1" fieldPosition="0">
        <references count="9">
          <reference field="0" count="1" selected="0">
            <x v="129"/>
          </reference>
          <reference field="1" count="1" selected="0">
            <x v="116"/>
          </reference>
          <reference field="2" count="1" selected="0">
            <x v="212"/>
          </reference>
          <reference field="3" count="1" selected="0">
            <x v="0"/>
          </reference>
          <reference field="12" count="1" selected="0">
            <x v="3"/>
          </reference>
          <reference field="13" count="1" selected="0">
            <x v="0"/>
          </reference>
          <reference field="14" count="1" selected="0">
            <x v="37"/>
          </reference>
          <reference field="15" count="1" selected="0">
            <x v="32"/>
          </reference>
          <reference field="16" count="1">
            <x v="0"/>
          </reference>
        </references>
      </pivotArea>
    </format>
    <format dxfId="1226">
      <pivotArea dataOnly="0" labelOnly="1" fieldPosition="0">
        <references count="9">
          <reference field="0" count="1" selected="0">
            <x v="130"/>
          </reference>
          <reference field="1" count="1" selected="0">
            <x v="117"/>
          </reference>
          <reference field="2" count="1" selected="0">
            <x v="118"/>
          </reference>
          <reference field="3" count="1" selected="0">
            <x v="0"/>
          </reference>
          <reference field="12" count="1" selected="0">
            <x v="7"/>
          </reference>
          <reference field="13" count="1" selected="0">
            <x v="0"/>
          </reference>
          <reference field="14" count="1" selected="0">
            <x v="37"/>
          </reference>
          <reference field="15" count="1" selected="0">
            <x v="32"/>
          </reference>
          <reference field="16" count="1">
            <x v="0"/>
          </reference>
        </references>
      </pivotArea>
    </format>
    <format dxfId="1225">
      <pivotArea dataOnly="0" labelOnly="1" fieldPosition="0">
        <references count="9">
          <reference field="0" count="1" selected="0">
            <x v="134"/>
          </reference>
          <reference field="1" count="1" selected="0">
            <x v="127"/>
          </reference>
          <reference field="2" count="1" selected="0">
            <x v="2"/>
          </reference>
          <reference field="3" count="1" selected="0">
            <x v="0"/>
          </reference>
          <reference field="12" count="1" selected="0">
            <x v="4"/>
          </reference>
          <reference field="13" count="1" selected="0">
            <x v="0"/>
          </reference>
          <reference field="14" count="1" selected="0">
            <x v="34"/>
          </reference>
          <reference field="15" count="1" selected="0">
            <x v="43"/>
          </reference>
          <reference field="16" count="1">
            <x v="0"/>
          </reference>
        </references>
      </pivotArea>
    </format>
    <format dxfId="1224">
      <pivotArea dataOnly="0" labelOnly="1" fieldPosition="0">
        <references count="9">
          <reference field="0" count="1" selected="0">
            <x v="135"/>
          </reference>
          <reference field="1" count="1" selected="0">
            <x v="128"/>
          </reference>
          <reference field="2" count="1" selected="0">
            <x v="151"/>
          </reference>
          <reference field="3" count="1" selected="0">
            <x v="0"/>
          </reference>
          <reference field="12" count="1" selected="0">
            <x v="3"/>
          </reference>
          <reference field="13" count="1" selected="0">
            <x v="0"/>
          </reference>
          <reference field="14" count="1" selected="0">
            <x v="37"/>
          </reference>
          <reference field="15" count="1" selected="0">
            <x v="43"/>
          </reference>
          <reference field="16" count="1">
            <x v="0"/>
          </reference>
        </references>
      </pivotArea>
    </format>
    <format dxfId="1223">
      <pivotArea dataOnly="0" labelOnly="1" fieldPosition="0">
        <references count="9">
          <reference field="0" count="1" selected="0">
            <x v="136"/>
          </reference>
          <reference field="1" count="1" selected="0">
            <x v="129"/>
          </reference>
          <reference field="2" count="1" selected="0">
            <x v="219"/>
          </reference>
          <reference field="3" count="1" selected="0">
            <x v="0"/>
          </reference>
          <reference field="12" count="1" selected="0">
            <x v="3"/>
          </reference>
          <reference field="13" count="1" selected="0">
            <x v="0"/>
          </reference>
          <reference field="14" count="1" selected="0">
            <x v="37"/>
          </reference>
          <reference field="15" count="1" selected="0">
            <x v="43"/>
          </reference>
          <reference field="16" count="1">
            <x v="0"/>
          </reference>
        </references>
      </pivotArea>
    </format>
    <format dxfId="1222">
      <pivotArea dataOnly="0" labelOnly="1" fieldPosition="0">
        <references count="9">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selected="0">
            <x v="0"/>
          </reference>
          <reference field="15" count="1" selected="0">
            <x v="0"/>
          </reference>
          <reference field="16" count="1">
            <x v="45"/>
          </reference>
        </references>
      </pivotArea>
    </format>
    <format dxfId="1221">
      <pivotArea dataOnly="0" labelOnly="1" fieldPosition="0">
        <references count="9">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selected="0">
            <x v="23"/>
          </reference>
          <reference field="15" count="1" selected="0">
            <x v="33"/>
          </reference>
          <reference field="16" count="1">
            <x v="0"/>
          </reference>
        </references>
      </pivotArea>
    </format>
    <format dxfId="1220">
      <pivotArea dataOnly="0" labelOnly="1" fieldPosition="0">
        <references count="9">
          <reference field="0" count="1" selected="0">
            <x v="147"/>
          </reference>
          <reference field="1" count="1" selected="0">
            <x v="140"/>
          </reference>
          <reference field="2" count="1" selected="0">
            <x v="211"/>
          </reference>
          <reference field="3" count="1" selected="0">
            <x v="0"/>
          </reference>
          <reference field="12" count="1" selected="0">
            <x v="26"/>
          </reference>
          <reference field="13" count="1" selected="0">
            <x v="0"/>
          </reference>
          <reference field="14" count="1" selected="0">
            <x v="22"/>
          </reference>
          <reference field="15" count="1" selected="0">
            <x v="24"/>
          </reference>
          <reference field="16" count="1">
            <x v="0"/>
          </reference>
        </references>
      </pivotArea>
    </format>
    <format dxfId="1219">
      <pivotArea dataOnly="0" labelOnly="1" fieldPosition="0">
        <references count="9">
          <reference field="0" count="1" selected="0">
            <x v="148"/>
          </reference>
          <reference field="1" count="1" selected="0">
            <x v="141"/>
          </reference>
          <reference field="2" count="1" selected="0">
            <x v="95"/>
          </reference>
          <reference field="3" count="1" selected="0">
            <x v="0"/>
          </reference>
          <reference field="12" count="1" selected="0">
            <x v="26"/>
          </reference>
          <reference field="13" count="1" selected="0">
            <x v="0"/>
          </reference>
          <reference field="14" count="1" selected="0">
            <x v="14"/>
          </reference>
          <reference field="15" count="1" selected="0">
            <x v="24"/>
          </reference>
          <reference field="16" count="1">
            <x v="0"/>
          </reference>
        </references>
      </pivotArea>
    </format>
    <format dxfId="1218">
      <pivotArea dataOnly="0" labelOnly="1" fieldPosition="0">
        <references count="9">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selected="0">
            <x v="24"/>
          </reference>
          <reference field="15" count="1" selected="0">
            <x v="2"/>
          </reference>
          <reference field="16" count="1">
            <x v="44"/>
          </reference>
        </references>
      </pivotArea>
    </format>
    <format dxfId="1217">
      <pivotArea dataOnly="0" labelOnly="1" fieldPosition="0">
        <references count="9">
          <reference field="0" count="1" selected="0">
            <x v="150"/>
          </reference>
          <reference field="1" count="1" selected="0">
            <x v="143"/>
          </reference>
          <reference field="2" count="1" selected="0">
            <x v="166"/>
          </reference>
          <reference field="3" count="1" selected="0">
            <x v="0"/>
          </reference>
          <reference field="12" count="1" selected="0">
            <x v="14"/>
          </reference>
          <reference field="13" count="1" selected="0">
            <x v="0"/>
          </reference>
          <reference field="14" count="1" selected="0">
            <x v="24"/>
          </reference>
          <reference field="15" count="1" selected="0">
            <x v="2"/>
          </reference>
          <reference field="16" count="1">
            <x v="44"/>
          </reference>
        </references>
      </pivotArea>
    </format>
    <format dxfId="1216">
      <pivotArea dataOnly="0" labelOnly="1" fieldPosition="0">
        <references count="9">
          <reference field="0" count="1" selected="0">
            <x v="151"/>
          </reference>
          <reference field="1" count="1" selected="0">
            <x v="144"/>
          </reference>
          <reference field="2" count="1" selected="0">
            <x v="85"/>
          </reference>
          <reference field="3" count="1" selected="0">
            <x v="0"/>
          </reference>
          <reference field="12" count="1" selected="0">
            <x v="14"/>
          </reference>
          <reference field="13" count="1" selected="0">
            <x v="0"/>
          </reference>
          <reference field="14" count="1" selected="0">
            <x v="24"/>
          </reference>
          <reference field="15" count="1" selected="0">
            <x v="2"/>
          </reference>
          <reference field="16" count="1">
            <x v="44"/>
          </reference>
        </references>
      </pivotArea>
    </format>
    <format dxfId="1215">
      <pivotArea dataOnly="0" labelOnly="1" fieldPosition="0">
        <references count="9">
          <reference field="0" count="1" selected="0">
            <x v="152"/>
          </reference>
          <reference field="1" count="1" selected="0">
            <x v="145"/>
          </reference>
          <reference field="2" count="1" selected="0">
            <x v="86"/>
          </reference>
          <reference field="3" count="1" selected="0">
            <x v="0"/>
          </reference>
          <reference field="12" count="1" selected="0">
            <x v="14"/>
          </reference>
          <reference field="13" count="1" selected="0">
            <x v="0"/>
          </reference>
          <reference field="14" count="1" selected="0">
            <x v="24"/>
          </reference>
          <reference field="15" count="1" selected="0">
            <x v="2"/>
          </reference>
          <reference field="16" count="1">
            <x v="44"/>
          </reference>
        </references>
      </pivotArea>
    </format>
    <format dxfId="1214">
      <pivotArea dataOnly="0" labelOnly="1" fieldPosition="0">
        <references count="9">
          <reference field="0" count="1" selected="0">
            <x v="153"/>
          </reference>
          <reference field="1" count="1" selected="0">
            <x v="146"/>
          </reference>
          <reference field="2" count="1" selected="0">
            <x v="54"/>
          </reference>
          <reference field="3" count="1" selected="0">
            <x v="0"/>
          </reference>
          <reference field="12" count="1" selected="0">
            <x v="14"/>
          </reference>
          <reference field="13" count="1" selected="0">
            <x v="0"/>
          </reference>
          <reference field="14" count="1" selected="0">
            <x v="18"/>
          </reference>
          <reference field="15" count="1" selected="0">
            <x v="0"/>
          </reference>
          <reference field="16" count="1">
            <x v="44"/>
          </reference>
        </references>
      </pivotArea>
    </format>
    <format dxfId="1213">
      <pivotArea dataOnly="0" labelOnly="1" fieldPosition="0">
        <references count="9">
          <reference field="0" count="1" selected="0">
            <x v="154"/>
          </reference>
          <reference field="1" count="1" selected="0">
            <x v="147"/>
          </reference>
          <reference field="2" count="1" selected="0">
            <x v="109"/>
          </reference>
          <reference field="3" count="1" selected="0">
            <x v="0"/>
          </reference>
          <reference field="12" count="1" selected="0">
            <x v="14"/>
          </reference>
          <reference field="13" count="1" selected="0">
            <x v="0"/>
          </reference>
          <reference field="14" count="1" selected="0">
            <x v="18"/>
          </reference>
          <reference field="15" count="1" selected="0">
            <x v="3"/>
          </reference>
          <reference field="16" count="1">
            <x v="44"/>
          </reference>
        </references>
      </pivotArea>
    </format>
    <format dxfId="1212">
      <pivotArea dataOnly="0" labelOnly="1" fieldPosition="0">
        <references count="9">
          <reference field="0" count="1" selected="0">
            <x v="155"/>
          </reference>
          <reference field="1" count="1" selected="0">
            <x v="148"/>
          </reference>
          <reference field="2" count="1" selected="0">
            <x v="3"/>
          </reference>
          <reference field="3" count="1" selected="0">
            <x v="0"/>
          </reference>
          <reference field="12" count="1" selected="0">
            <x v="23"/>
          </reference>
          <reference field="13" count="1" selected="0">
            <x v="0"/>
          </reference>
          <reference field="14" count="1" selected="0">
            <x v="18"/>
          </reference>
          <reference field="15" count="1" selected="0">
            <x v="1"/>
          </reference>
          <reference field="16" count="1">
            <x v="28"/>
          </reference>
        </references>
      </pivotArea>
    </format>
    <format dxfId="1211">
      <pivotArea dataOnly="0" labelOnly="1" fieldPosition="0">
        <references count="9">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selected="0">
            <x v="51"/>
          </reference>
          <reference field="15" count="1" selected="0">
            <x v="8"/>
          </reference>
          <reference field="16" count="1">
            <x v="0"/>
          </reference>
        </references>
      </pivotArea>
    </format>
    <format dxfId="1210">
      <pivotArea dataOnly="0" labelOnly="1" fieldPosition="0">
        <references count="9">
          <reference field="0" count="1" selected="0">
            <x v="160"/>
          </reference>
          <reference field="1" count="1" selected="0">
            <x v="184"/>
          </reference>
          <reference field="2" count="1" selected="0">
            <x v="187"/>
          </reference>
          <reference field="3" count="1" selected="0">
            <x v="0"/>
          </reference>
          <reference field="12" count="1" selected="0">
            <x v="7"/>
          </reference>
          <reference field="13" count="1" selected="0">
            <x v="0"/>
          </reference>
          <reference field="14" count="1" selected="0">
            <x v="52"/>
          </reference>
          <reference field="15" count="1" selected="0">
            <x v="8"/>
          </reference>
          <reference field="16" count="1">
            <x v="5"/>
          </reference>
        </references>
      </pivotArea>
    </format>
    <format dxfId="1209">
      <pivotArea dataOnly="0" labelOnly="1" fieldPosition="0">
        <references count="9">
          <reference field="0" count="1" selected="0">
            <x v="161"/>
          </reference>
          <reference field="1" count="1" selected="0">
            <x v="185"/>
          </reference>
          <reference field="2" count="1" selected="0">
            <x v="186"/>
          </reference>
          <reference field="3" count="1" selected="0">
            <x v="0"/>
          </reference>
          <reference field="12" count="1" selected="0">
            <x v="9"/>
          </reference>
          <reference field="13" count="1" selected="0">
            <x v="0"/>
          </reference>
          <reference field="14" count="1" selected="0">
            <x v="52"/>
          </reference>
          <reference field="15" count="1" selected="0">
            <x v="7"/>
          </reference>
          <reference field="16" count="1">
            <x v="0"/>
          </reference>
        </references>
      </pivotArea>
    </format>
    <format dxfId="1208">
      <pivotArea dataOnly="0" labelOnly="1" fieldPosition="0">
        <references count="9">
          <reference field="0" count="1" selected="0">
            <x v="162"/>
          </reference>
          <reference field="1" count="1" selected="0">
            <x v="186"/>
          </reference>
          <reference field="2" count="1" selected="0">
            <x v="125"/>
          </reference>
          <reference field="3" count="1" selected="0">
            <x v="0"/>
          </reference>
          <reference field="12" count="1" selected="0">
            <x v="10"/>
          </reference>
          <reference field="13" count="1" selected="0">
            <x v="0"/>
          </reference>
          <reference field="14" count="1" selected="0">
            <x v="65"/>
          </reference>
          <reference field="15" count="1" selected="0">
            <x v="0"/>
          </reference>
          <reference field="16" count="1">
            <x v="0"/>
          </reference>
        </references>
      </pivotArea>
    </format>
    <format dxfId="1207">
      <pivotArea dataOnly="0" labelOnly="1" fieldPosition="0">
        <references count="9">
          <reference field="0" count="1" selected="0">
            <x v="164"/>
          </reference>
          <reference field="1" count="1" selected="0">
            <x v="188"/>
          </reference>
          <reference field="2" count="1" selected="0">
            <x v="119"/>
          </reference>
          <reference field="3" count="1" selected="0">
            <x v="0"/>
          </reference>
          <reference field="12" count="1" selected="0">
            <x v="13"/>
          </reference>
          <reference field="13" count="1" selected="0">
            <x v="0"/>
          </reference>
          <reference field="14" count="1" selected="0">
            <x v="26"/>
          </reference>
          <reference field="15" count="1" selected="0">
            <x v="5"/>
          </reference>
          <reference field="16" count="1">
            <x v="0"/>
          </reference>
        </references>
      </pivotArea>
    </format>
    <format dxfId="1206">
      <pivotArea dataOnly="0" labelOnly="1" fieldPosition="0">
        <references count="9">
          <reference field="0" count="1" selected="0">
            <x v="165"/>
          </reference>
          <reference field="1" count="1" selected="0">
            <x v="189"/>
          </reference>
          <reference field="2" count="1" selected="0">
            <x v="156"/>
          </reference>
          <reference field="3" count="1" selected="0">
            <x v="0"/>
          </reference>
          <reference field="12" count="1" selected="0">
            <x v="13"/>
          </reference>
          <reference field="13" count="1" selected="0">
            <x v="0"/>
          </reference>
          <reference field="14" count="1" selected="0">
            <x v="21"/>
          </reference>
          <reference field="15" count="1" selected="0">
            <x v="6"/>
          </reference>
          <reference field="16" count="1">
            <x v="0"/>
          </reference>
        </references>
      </pivotArea>
    </format>
    <format dxfId="1205">
      <pivotArea dataOnly="0" labelOnly="1" fieldPosition="0">
        <references count="9">
          <reference field="0" count="1" selected="0">
            <x v="166"/>
          </reference>
          <reference field="1" count="1" selected="0">
            <x v="190"/>
          </reference>
          <reference field="2" count="1" selected="0">
            <x v="213"/>
          </reference>
          <reference field="3" count="1" selected="0">
            <x v="0"/>
          </reference>
          <reference field="12" count="1" selected="0">
            <x v="13"/>
          </reference>
          <reference field="13" count="1" selected="0">
            <x v="0"/>
          </reference>
          <reference field="14" count="1" selected="0">
            <x v="21"/>
          </reference>
          <reference field="15" count="1" selected="0">
            <x v="6"/>
          </reference>
          <reference field="16" count="1">
            <x v="0"/>
          </reference>
        </references>
      </pivotArea>
    </format>
    <format dxfId="1204">
      <pivotArea dataOnly="0" labelOnly="1" fieldPosition="0">
        <references count="9">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selected="0">
            <x v="7"/>
          </reference>
          <reference field="15" count="1" selected="0">
            <x v="19"/>
          </reference>
          <reference field="16" count="1">
            <x v="58"/>
          </reference>
        </references>
      </pivotArea>
    </format>
    <format dxfId="1203">
      <pivotArea dataOnly="0" labelOnly="1" fieldPosition="0">
        <references count="9">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selected="0">
            <x v="52"/>
          </reference>
          <reference field="15" count="1" selected="0">
            <x v="18"/>
          </reference>
          <reference field="16" count="1">
            <x v="54"/>
          </reference>
        </references>
      </pivotArea>
    </format>
    <format dxfId="1202">
      <pivotArea dataOnly="0" labelOnly="1" fieldPosition="0">
        <references count="9">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selected="0">
            <x v="8"/>
          </reference>
          <reference field="15" count="1" selected="0">
            <x v="30"/>
          </reference>
          <reference field="16" count="1">
            <x v="50"/>
          </reference>
        </references>
      </pivotArea>
    </format>
    <format dxfId="1201">
      <pivotArea dataOnly="0" labelOnly="1" fieldPosition="0">
        <references count="9">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selected="0">
            <x v="20"/>
          </reference>
          <reference field="15" count="1" selected="0">
            <x v="38"/>
          </reference>
          <reference field="16" count="1">
            <x v="0"/>
          </reference>
        </references>
      </pivotArea>
    </format>
    <format dxfId="1200">
      <pivotArea dataOnly="0" labelOnly="1" fieldPosition="0">
        <references count="9">
          <reference field="0" count="1" selected="0">
            <x v="175"/>
          </reference>
          <reference field="1" count="1" selected="0">
            <x v="207"/>
          </reference>
          <reference field="2" count="1" selected="0">
            <x v="172"/>
          </reference>
          <reference field="3" count="1" selected="0">
            <x v="0"/>
          </reference>
          <reference field="12" count="1" selected="0">
            <x v="21"/>
          </reference>
          <reference field="13" count="1" selected="0">
            <x v="0"/>
          </reference>
          <reference field="14" count="1" selected="0">
            <x v="26"/>
          </reference>
          <reference field="15" count="1" selected="0">
            <x v="0"/>
          </reference>
          <reference field="16" count="1">
            <x v="0"/>
          </reference>
        </references>
      </pivotArea>
    </format>
    <format dxfId="1199">
      <pivotArea dataOnly="0" labelOnly="1" fieldPosition="0">
        <references count="9">
          <reference field="0" count="1" selected="0">
            <x v="176"/>
          </reference>
          <reference field="1" count="1" selected="0">
            <x v="208"/>
          </reference>
          <reference field="2" count="1" selected="0">
            <x v="215"/>
          </reference>
          <reference field="3" count="1" selected="0">
            <x v="0"/>
          </reference>
          <reference field="12" count="1" selected="0">
            <x v="20"/>
          </reference>
          <reference field="13" count="1" selected="0">
            <x v="0"/>
          </reference>
          <reference field="14" count="1" selected="0">
            <x v="26"/>
          </reference>
          <reference field="15" count="1" selected="0">
            <x v="0"/>
          </reference>
          <reference field="16" count="1">
            <x v="0"/>
          </reference>
        </references>
      </pivotArea>
    </format>
    <format dxfId="1198">
      <pivotArea dataOnly="0" labelOnly="1" fieldPosition="0">
        <references count="9">
          <reference field="0" count="1" selected="0">
            <x v="177"/>
          </reference>
          <reference field="1" count="1" selected="0">
            <x v="209"/>
          </reference>
          <reference field="2" count="1" selected="0">
            <x v="114"/>
          </reference>
          <reference field="3" count="1" selected="0">
            <x v="0"/>
          </reference>
          <reference field="12" count="1" selected="0">
            <x v="20"/>
          </reference>
          <reference field="13" count="1" selected="0">
            <x v="0"/>
          </reference>
          <reference field="14" count="1" selected="0">
            <x v="27"/>
          </reference>
          <reference field="15" count="1" selected="0">
            <x v="10"/>
          </reference>
          <reference field="16" count="1">
            <x v="0"/>
          </reference>
        </references>
      </pivotArea>
    </format>
    <format dxfId="1197">
      <pivotArea dataOnly="0" labelOnly="1" fieldPosition="0">
        <references count="9">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selected="0">
            <x v="26"/>
          </reference>
          <reference field="15" count="1" selected="0">
            <x v="0"/>
          </reference>
          <reference field="16" count="1">
            <x v="22"/>
          </reference>
        </references>
      </pivotArea>
    </format>
    <format dxfId="1196">
      <pivotArea dataOnly="0" labelOnly="1" fieldPosition="0">
        <references count="9">
          <reference field="0" count="1" selected="0">
            <x v="179"/>
          </reference>
          <reference field="1" count="1" selected="0">
            <x v="211"/>
          </reference>
          <reference field="2" count="1" selected="0">
            <x v="96"/>
          </reference>
          <reference field="3" count="1" selected="0">
            <x v="0"/>
          </reference>
          <reference field="12" count="1" selected="0">
            <x v="20"/>
          </reference>
          <reference field="13" count="1" selected="0">
            <x v="0"/>
          </reference>
          <reference field="14" count="1" selected="0">
            <x v="26"/>
          </reference>
          <reference field="15" count="1" selected="0">
            <x v="39"/>
          </reference>
          <reference field="16" count="1">
            <x v="0"/>
          </reference>
        </references>
      </pivotArea>
    </format>
    <format dxfId="1195">
      <pivotArea dataOnly="0" labelOnly="1" fieldPosition="0">
        <references count="9">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selected="0">
            <x v="32"/>
          </reference>
          <reference field="15" count="1" selected="0">
            <x v="43"/>
          </reference>
          <reference field="16" count="1">
            <x v="42"/>
          </reference>
        </references>
      </pivotArea>
    </format>
    <format dxfId="1194">
      <pivotArea dataOnly="0" labelOnly="1" fieldPosition="0">
        <references count="9">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selected="0">
            <x v="38"/>
          </reference>
          <reference field="15" count="1" selected="0">
            <x v="15"/>
          </reference>
          <reference field="16" count="1">
            <x v="46"/>
          </reference>
        </references>
      </pivotArea>
    </format>
    <format dxfId="1193">
      <pivotArea dataOnly="0" labelOnly="1" fieldPosition="0">
        <references count="9">
          <reference field="0" count="1" selected="0">
            <x v="182"/>
          </reference>
          <reference field="1" count="1" selected="0">
            <x v="214"/>
          </reference>
          <reference field="2" count="1" selected="0">
            <x v="235"/>
          </reference>
          <reference field="3" count="1" selected="0">
            <x v="0"/>
          </reference>
          <reference field="12" count="1" selected="0">
            <x v="7"/>
          </reference>
          <reference field="13" count="1" selected="0">
            <x v="0"/>
          </reference>
          <reference field="14" count="1" selected="0">
            <x v="38"/>
          </reference>
          <reference field="15" count="1" selected="0">
            <x v="0"/>
          </reference>
          <reference field="16" count="1">
            <x v="45"/>
          </reference>
        </references>
      </pivotArea>
    </format>
    <format dxfId="1192">
      <pivotArea dataOnly="0" labelOnly="1" fieldPosition="0">
        <references count="9">
          <reference field="0" count="1" selected="0">
            <x v="183"/>
          </reference>
          <reference field="1" count="1" selected="0">
            <x v="215"/>
          </reference>
          <reference field="2" count="1" selected="0">
            <x v="206"/>
          </reference>
          <reference field="3" count="1" selected="0">
            <x v="0"/>
          </reference>
          <reference field="12" count="1" selected="0">
            <x v="14"/>
          </reference>
          <reference field="13" count="1" selected="0">
            <x v="0"/>
          </reference>
          <reference field="14" count="1" selected="0">
            <x v="38"/>
          </reference>
          <reference field="15" count="1" selected="0">
            <x v="15"/>
          </reference>
          <reference field="16" count="1">
            <x v="0"/>
          </reference>
        </references>
      </pivotArea>
    </format>
    <format dxfId="1191">
      <pivotArea dataOnly="0" labelOnly="1" fieldPosition="0">
        <references count="9">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selected="0">
            <x v="44"/>
          </reference>
          <reference field="15" count="1" selected="0">
            <x v="37"/>
          </reference>
          <reference field="16" count="1">
            <x v="61"/>
          </reference>
        </references>
      </pivotArea>
    </format>
    <format dxfId="1190">
      <pivotArea dataOnly="0" labelOnly="1" fieldPosition="0">
        <references count="9">
          <reference field="0" count="1" selected="0">
            <x v="185"/>
          </reference>
          <reference field="1" count="1" selected="0">
            <x v="217"/>
          </reference>
          <reference field="2" count="1" selected="0">
            <x v="113"/>
          </reference>
          <reference field="3" count="1" selected="0">
            <x v="0"/>
          </reference>
          <reference field="12" count="1" selected="0">
            <x v="12"/>
          </reference>
          <reference field="13" count="1" selected="0">
            <x v="0"/>
          </reference>
          <reference field="14" count="1" selected="0">
            <x v="45"/>
          </reference>
          <reference field="15" count="1" selected="0">
            <x v="37"/>
          </reference>
          <reference field="16" count="1">
            <x v="0"/>
          </reference>
        </references>
      </pivotArea>
    </format>
    <format dxfId="1189">
      <pivotArea dataOnly="0" labelOnly="1" fieldPosition="0">
        <references count="9">
          <reference field="0" count="1" selected="0">
            <x v="186"/>
          </reference>
          <reference field="1" count="1" selected="0">
            <x v="218"/>
          </reference>
          <reference field="2" count="1" selected="0">
            <x v="93"/>
          </reference>
          <reference field="3" count="1" selected="0">
            <x v="0"/>
          </reference>
          <reference field="12" count="1" selected="0">
            <x v="12"/>
          </reference>
          <reference field="13" count="1" selected="0">
            <x v="2"/>
          </reference>
          <reference field="14" count="1" selected="0">
            <x v="42"/>
          </reference>
          <reference field="15" count="1" selected="0">
            <x v="15"/>
          </reference>
          <reference field="16" count="1">
            <x v="0"/>
          </reference>
        </references>
      </pivotArea>
    </format>
    <format dxfId="1188">
      <pivotArea dataOnly="0" labelOnly="1" fieldPosition="0">
        <references count="9">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selected="0">
            <x v="46"/>
          </reference>
          <reference field="15" count="1" selected="0">
            <x v="25"/>
          </reference>
          <reference field="16" count="1">
            <x v="24"/>
          </reference>
        </references>
      </pivotArea>
    </format>
    <format dxfId="1187">
      <pivotArea dataOnly="0" labelOnly="1" fieldPosition="0">
        <references count="9">
          <reference field="0" count="1" selected="0">
            <x v="188"/>
          </reference>
          <reference field="1" count="1" selected="0">
            <x v="220"/>
          </reference>
          <reference field="2" count="1" selected="0">
            <x v="196"/>
          </reference>
          <reference field="3" count="1" selected="0">
            <x v="0"/>
          </reference>
          <reference field="12" count="1" selected="0">
            <x v="12"/>
          </reference>
          <reference field="13" count="1" selected="0">
            <x v="14"/>
          </reference>
          <reference field="14" count="1" selected="0">
            <x v="46"/>
          </reference>
          <reference field="15" count="1" selected="0">
            <x v="25"/>
          </reference>
          <reference field="16" count="1">
            <x v="26"/>
          </reference>
        </references>
      </pivotArea>
    </format>
    <format dxfId="1186">
      <pivotArea dataOnly="0" labelOnly="1" fieldPosition="0">
        <references count="9">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selected="0">
            <x v="63"/>
          </reference>
          <reference field="15" count="1" selected="0">
            <x v="23"/>
          </reference>
          <reference field="16" count="1">
            <x v="14"/>
          </reference>
        </references>
      </pivotArea>
    </format>
    <format dxfId="1185">
      <pivotArea dataOnly="0" labelOnly="1" fieldPosition="0">
        <references count="9">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selected="0">
            <x v="38"/>
          </reference>
          <reference field="15" count="1" selected="0">
            <x v="0"/>
          </reference>
          <reference field="16" count="1">
            <x v="0"/>
          </reference>
        </references>
      </pivotArea>
    </format>
    <format dxfId="1184">
      <pivotArea dataOnly="0" labelOnly="1" fieldPosition="0">
        <references count="9">
          <reference field="0" count="1" selected="0">
            <x v="193"/>
          </reference>
          <reference field="1" count="1" selected="0">
            <x v="225"/>
          </reference>
          <reference field="2" count="1" selected="0">
            <x v="238"/>
          </reference>
          <reference field="3" count="1" selected="0">
            <x v="0"/>
          </reference>
          <reference field="12" count="1" selected="0">
            <x v="7"/>
          </reference>
          <reference field="13" count="1" selected="0">
            <x v="0"/>
          </reference>
          <reference field="14" count="1" selected="0">
            <x v="0"/>
          </reference>
          <reference field="15" count="1" selected="0">
            <x v="0"/>
          </reference>
          <reference field="16" count="1">
            <x v="0"/>
          </reference>
        </references>
      </pivotArea>
    </format>
    <format dxfId="1183">
      <pivotArea dataOnly="0" labelOnly="1" fieldPosition="0">
        <references count="9">
          <reference field="0" count="1" selected="0">
            <x v="197"/>
          </reference>
          <reference field="1" count="1" selected="0">
            <x v="236"/>
          </reference>
          <reference field="2" count="1" selected="0">
            <x v="102"/>
          </reference>
          <reference field="3" count="1" selected="0">
            <x v="0"/>
          </reference>
          <reference field="12" count="1" selected="0">
            <x v="18"/>
          </reference>
          <reference field="13" count="1" selected="0">
            <x v="0"/>
          </reference>
          <reference field="14" count="1" selected="0">
            <x v="0"/>
          </reference>
          <reference field="15" count="1" selected="0">
            <x v="36"/>
          </reference>
          <reference field="16" count="1">
            <x v="30"/>
          </reference>
        </references>
      </pivotArea>
    </format>
    <format dxfId="1182">
      <pivotArea dataOnly="0" labelOnly="1" fieldPosition="0">
        <references count="9">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selected="0">
            <x v="20"/>
          </reference>
          <reference field="15" count="1" selected="0">
            <x v="9"/>
          </reference>
          <reference field="16" count="1">
            <x v="18"/>
          </reference>
        </references>
      </pivotArea>
    </format>
    <format dxfId="1181">
      <pivotArea dataOnly="0" labelOnly="1" fieldPosition="0">
        <references count="9">
          <reference field="0" count="1" selected="0">
            <x v="200"/>
          </reference>
          <reference field="1" count="1" selected="0">
            <x v="239"/>
          </reference>
          <reference field="2" count="1" selected="0">
            <x v="34"/>
          </reference>
          <reference field="3" count="1" selected="0">
            <x v="0"/>
          </reference>
          <reference field="12" count="1" selected="0">
            <x v="20"/>
          </reference>
          <reference field="13" count="1" selected="0">
            <x v="0"/>
          </reference>
          <reference field="14" count="1" selected="0">
            <x v="0"/>
          </reference>
          <reference field="15" count="1" selected="0">
            <x v="9"/>
          </reference>
          <reference field="16" count="1">
            <x v="18"/>
          </reference>
        </references>
      </pivotArea>
    </format>
    <format dxfId="1180">
      <pivotArea dataOnly="0" labelOnly="1" fieldPosition="0">
        <references count="9">
          <reference field="0" count="1" selected="0">
            <x v="201"/>
          </reference>
          <reference field="1" count="1" selected="0">
            <x v="240"/>
          </reference>
          <reference field="2" count="1" selected="0">
            <x v="37"/>
          </reference>
          <reference field="3" count="1" selected="0">
            <x v="0"/>
          </reference>
          <reference field="12" count="1" selected="0">
            <x v="20"/>
          </reference>
          <reference field="13" count="1" selected="0">
            <x v="0"/>
          </reference>
          <reference field="14" count="1" selected="0">
            <x v="0"/>
          </reference>
          <reference field="15" count="1" selected="0">
            <x v="9"/>
          </reference>
          <reference field="16" count="1">
            <x v="18"/>
          </reference>
        </references>
      </pivotArea>
    </format>
    <format dxfId="1179">
      <pivotArea dataOnly="0" labelOnly="1" fieldPosition="0">
        <references count="9">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selected="0">
            <x v="39"/>
          </reference>
          <reference field="15" count="1" selected="0">
            <x v="15"/>
          </reference>
          <reference field="16" count="1">
            <x v="27"/>
          </reference>
        </references>
      </pivotArea>
    </format>
    <format dxfId="1178">
      <pivotArea dataOnly="0" labelOnly="1" fieldPosition="0">
        <references count="9">
          <reference field="0" count="1" selected="0">
            <x v="206"/>
          </reference>
          <reference field="1" count="1" selected="0">
            <x v="151"/>
          </reference>
          <reference field="2" count="1" selected="0">
            <x v="159"/>
          </reference>
          <reference field="3" count="1" selected="0">
            <x v="0"/>
          </reference>
          <reference field="12" count="1" selected="0">
            <x v="12"/>
          </reference>
          <reference field="13" count="1" selected="0">
            <x v="5"/>
          </reference>
          <reference field="14" count="1" selected="0">
            <x v="38"/>
          </reference>
          <reference field="15" count="1" selected="0">
            <x v="15"/>
          </reference>
          <reference field="16" count="1">
            <x v="0"/>
          </reference>
        </references>
      </pivotArea>
    </format>
    <format dxfId="1177">
      <pivotArea dataOnly="0" labelOnly="1" fieldPosition="0">
        <references count="9">
          <reference field="0" count="1" selected="0">
            <x v="207"/>
          </reference>
          <reference field="1" count="1" selected="0">
            <x v="152"/>
          </reference>
          <reference field="2" count="1" selected="0">
            <x v="81"/>
          </reference>
          <reference field="3" count="1" selected="0">
            <x v="0"/>
          </reference>
          <reference field="12" count="1" selected="0">
            <x v="7"/>
          </reference>
          <reference field="13" count="1" selected="0">
            <x v="0"/>
          </reference>
          <reference field="14" count="1" selected="0">
            <x v="38"/>
          </reference>
          <reference field="15" count="1" selected="0">
            <x v="15"/>
          </reference>
          <reference field="16" count="1">
            <x v="0"/>
          </reference>
        </references>
      </pivotArea>
    </format>
    <format dxfId="1176">
      <pivotArea dataOnly="0" labelOnly="1" fieldPosition="0">
        <references count="9">
          <reference field="0" count="1" selected="0">
            <x v="208"/>
          </reference>
          <reference field="1" count="1" selected="0">
            <x v="153"/>
          </reference>
          <reference field="2" count="1" selected="0">
            <x v="103"/>
          </reference>
          <reference field="3" count="1" selected="0">
            <x v="0"/>
          </reference>
          <reference field="12" count="1" selected="0">
            <x v="14"/>
          </reference>
          <reference field="13" count="1" selected="0">
            <x v="16"/>
          </reference>
          <reference field="14" count="1" selected="0">
            <x v="29"/>
          </reference>
          <reference field="15" count="1" selected="0">
            <x v="15"/>
          </reference>
          <reference field="16" count="1">
            <x v="43"/>
          </reference>
        </references>
      </pivotArea>
    </format>
    <format dxfId="1175">
      <pivotArea dataOnly="0" labelOnly="1" fieldPosition="0">
        <references count="9">
          <reference field="0" count="1" selected="0">
            <x v="209"/>
          </reference>
          <reference field="1" count="1" selected="0">
            <x v="154"/>
          </reference>
          <reference field="2" count="1" selected="0">
            <x v="98"/>
          </reference>
          <reference field="3" count="1" selected="0">
            <x v="0"/>
          </reference>
          <reference field="12" count="1" selected="0">
            <x v="14"/>
          </reference>
          <reference field="13" count="1" selected="0">
            <x v="17"/>
          </reference>
          <reference field="14" count="1" selected="0">
            <x v="31"/>
          </reference>
          <reference field="15" count="1" selected="0">
            <x v="15"/>
          </reference>
          <reference field="16" count="1">
            <x v="47"/>
          </reference>
        </references>
      </pivotArea>
    </format>
    <format dxfId="1174">
      <pivotArea dataOnly="0" labelOnly="1" fieldPosition="0">
        <references count="9">
          <reference field="0" count="1" selected="0">
            <x v="210"/>
          </reference>
          <reference field="1" count="1" selected="0">
            <x v="155"/>
          </reference>
          <reference field="2" count="1" selected="0">
            <x v="162"/>
          </reference>
          <reference field="3" count="1" selected="0">
            <x v="0"/>
          </reference>
          <reference field="12" count="1" selected="0">
            <x v="7"/>
          </reference>
          <reference field="13" count="1" selected="0">
            <x v="2"/>
          </reference>
          <reference field="14" count="1" selected="0">
            <x v="0"/>
          </reference>
          <reference field="15" count="1" selected="0">
            <x v="15"/>
          </reference>
          <reference field="16" count="1">
            <x v="0"/>
          </reference>
        </references>
      </pivotArea>
    </format>
    <format dxfId="1173">
      <pivotArea dataOnly="0" labelOnly="1" fieldPosition="0">
        <references count="9">
          <reference field="0" count="1" selected="0">
            <x v="211"/>
          </reference>
          <reference field="1" count="1" selected="0">
            <x v="156"/>
          </reference>
          <reference field="2" count="1" selected="0">
            <x v="164"/>
          </reference>
          <reference field="3" count="1" selected="0">
            <x v="0"/>
          </reference>
          <reference field="12" count="1" selected="0">
            <x v="20"/>
          </reference>
          <reference field="13" count="1" selected="0">
            <x v="3"/>
          </reference>
          <reference field="14" count="1" selected="0">
            <x v="0"/>
          </reference>
          <reference field="15" count="1" selected="0">
            <x v="15"/>
          </reference>
          <reference field="16" count="1">
            <x v="0"/>
          </reference>
        </references>
      </pivotArea>
    </format>
    <format dxfId="1172">
      <pivotArea dataOnly="0" labelOnly="1" fieldPosition="0">
        <references count="9">
          <reference field="0" count="1" selected="0">
            <x v="212"/>
          </reference>
          <reference field="1" count="1" selected="0">
            <x v="157"/>
          </reference>
          <reference field="2" count="1" selected="0">
            <x v="170"/>
          </reference>
          <reference field="3" count="1" selected="0">
            <x v="0"/>
          </reference>
          <reference field="12" count="1" selected="0">
            <x v="20"/>
          </reference>
          <reference field="13" count="1" selected="0">
            <x v="4"/>
          </reference>
          <reference field="14" count="1" selected="0">
            <x v="0"/>
          </reference>
          <reference field="15" count="1" selected="0">
            <x v="15"/>
          </reference>
          <reference field="16" count="1">
            <x v="0"/>
          </reference>
        </references>
      </pivotArea>
    </format>
    <format dxfId="1171">
      <pivotArea dataOnly="0" labelOnly="1" fieldPosition="0">
        <references count="9">
          <reference field="0" count="1" selected="0">
            <x v="214"/>
          </reference>
          <reference field="1" count="1" selected="0">
            <x v="159"/>
          </reference>
          <reference field="2" count="1" selected="0">
            <x v="139"/>
          </reference>
          <reference field="3" count="1" selected="0">
            <x v="0"/>
          </reference>
          <reference field="12" count="1" selected="0">
            <x v="10"/>
          </reference>
          <reference field="13" count="1" selected="0">
            <x v="15"/>
          </reference>
          <reference field="14" count="1" selected="0">
            <x v="66"/>
          </reference>
          <reference field="15" count="1" selected="0">
            <x v="15"/>
          </reference>
          <reference field="16" count="1">
            <x v="41"/>
          </reference>
        </references>
      </pivotArea>
    </format>
    <format dxfId="1170">
      <pivotArea dataOnly="0" labelOnly="1" fieldPosition="0">
        <references count="9">
          <reference field="0" count="1" selected="0">
            <x v="215"/>
          </reference>
          <reference field="1" count="1" selected="0">
            <x v="160"/>
          </reference>
          <reference field="2" count="1" selected="0">
            <x v="137"/>
          </reference>
          <reference field="3" count="1" selected="0">
            <x v="0"/>
          </reference>
          <reference field="12" count="1" selected="0">
            <x v="10"/>
          </reference>
          <reference field="13" count="1" selected="0">
            <x v="11"/>
          </reference>
          <reference field="14" count="1" selected="0">
            <x v="66"/>
          </reference>
          <reference field="15" count="1" selected="0">
            <x v="15"/>
          </reference>
          <reference field="16" count="1">
            <x v="16"/>
          </reference>
        </references>
      </pivotArea>
    </format>
    <format dxfId="1169">
      <pivotArea dataOnly="0" labelOnly="1" fieldPosition="0">
        <references count="9">
          <reference field="0" count="1" selected="0">
            <x v="216"/>
          </reference>
          <reference field="1" count="1" selected="0">
            <x v="161"/>
          </reference>
          <reference field="2" count="1" selected="0">
            <x v="136"/>
          </reference>
          <reference field="3" count="1" selected="0">
            <x v="0"/>
          </reference>
          <reference field="12" count="1" selected="0">
            <x v="10"/>
          </reference>
          <reference field="13" count="1" selected="0">
            <x v="13"/>
          </reference>
          <reference field="14" count="1" selected="0">
            <x v="66"/>
          </reference>
          <reference field="15" count="1" selected="0">
            <x v="15"/>
          </reference>
          <reference field="16" count="1">
            <x v="3"/>
          </reference>
        </references>
      </pivotArea>
    </format>
    <format dxfId="1168">
      <pivotArea dataOnly="0" labelOnly="1" fieldPosition="0">
        <references count="9">
          <reference field="0" count="1" selected="0">
            <x v="217"/>
          </reference>
          <reference field="1" count="1" selected="0">
            <x v="162"/>
          </reference>
          <reference field="2" count="1" selected="0">
            <x v="13"/>
          </reference>
          <reference field="3" count="1" selected="0">
            <x v="0"/>
          </reference>
          <reference field="12" count="1" selected="0">
            <x v="10"/>
          </reference>
          <reference field="13" count="1" selected="0">
            <x v="10"/>
          </reference>
          <reference field="14" count="1" selected="0">
            <x v="66"/>
          </reference>
          <reference field="15" count="1" selected="0">
            <x v="15"/>
          </reference>
          <reference field="16" count="1">
            <x v="36"/>
          </reference>
        </references>
      </pivotArea>
    </format>
    <format dxfId="1167">
      <pivotArea dataOnly="0" labelOnly="1" fieldPosition="0">
        <references count="9">
          <reference field="0" count="1" selected="0">
            <x v="218"/>
          </reference>
          <reference field="1" count="1" selected="0">
            <x v="163"/>
          </reference>
          <reference field="2" count="1" selected="0">
            <x v="179"/>
          </reference>
          <reference field="3" count="1" selected="0">
            <x v="0"/>
          </reference>
          <reference field="12" count="1" selected="0">
            <x v="10"/>
          </reference>
          <reference field="13" count="1" selected="0">
            <x v="10"/>
          </reference>
          <reference field="14" count="1" selected="0">
            <x v="0"/>
          </reference>
          <reference field="15" count="1" selected="0">
            <x v="15"/>
          </reference>
          <reference field="16" count="1">
            <x v="0"/>
          </reference>
        </references>
      </pivotArea>
    </format>
    <format dxfId="1166">
      <pivotArea dataOnly="0" labelOnly="1" fieldPosition="0">
        <references count="9">
          <reference field="0" count="1" selected="0">
            <x v="219"/>
          </reference>
          <reference field="1" count="1" selected="0">
            <x v="164"/>
          </reference>
          <reference field="2" count="1" selected="0">
            <x v="138"/>
          </reference>
          <reference field="3" count="1" selected="0">
            <x v="0"/>
          </reference>
          <reference field="12" count="1" selected="0">
            <x v="10"/>
          </reference>
          <reference field="13" count="1" selected="0">
            <x v="8"/>
          </reference>
          <reference field="14" count="1" selected="0">
            <x v="0"/>
          </reference>
          <reference field="15" count="1" selected="0">
            <x v="15"/>
          </reference>
          <reference field="16" count="1">
            <x v="7"/>
          </reference>
        </references>
      </pivotArea>
    </format>
    <format dxfId="1165">
      <pivotArea dataOnly="0" labelOnly="1" fieldPosition="0">
        <references count="9">
          <reference field="0" count="1" selected="0">
            <x v="220"/>
          </reference>
          <reference field="1" count="1" selected="0">
            <x v="165"/>
          </reference>
          <reference field="2" count="1" selected="0">
            <x v="142"/>
          </reference>
          <reference field="3" count="1" selected="0">
            <x v="0"/>
          </reference>
          <reference field="12" count="1" selected="0">
            <x v="11"/>
          </reference>
          <reference field="13" count="1" selected="0">
            <x v="12"/>
          </reference>
          <reference field="14" count="1" selected="0">
            <x v="57"/>
          </reference>
          <reference field="15" count="1" selected="0">
            <x v="15"/>
          </reference>
          <reference field="16" count="1">
            <x v="9"/>
          </reference>
        </references>
      </pivotArea>
    </format>
    <format dxfId="1164">
      <pivotArea dataOnly="0" labelOnly="1" fieldPosition="0">
        <references count="9">
          <reference field="0" count="1" selected="0">
            <x v="221"/>
          </reference>
          <reference field="1" count="1" selected="0">
            <x v="166"/>
          </reference>
          <reference field="2" count="1" selected="0">
            <x v="143"/>
          </reference>
          <reference field="3" count="1" selected="0">
            <x v="0"/>
          </reference>
          <reference field="12" count="1" selected="0">
            <x v="10"/>
          </reference>
          <reference field="13" count="1" selected="0">
            <x v="9"/>
          </reference>
          <reference field="14" count="1" selected="0">
            <x v="60"/>
          </reference>
          <reference field="15" count="1" selected="0">
            <x v="15"/>
          </reference>
          <reference field="16" count="1">
            <x v="7"/>
          </reference>
        </references>
      </pivotArea>
    </format>
    <format dxfId="1163">
      <pivotArea dataOnly="0" labelOnly="1" fieldPosition="0">
        <references count="9">
          <reference field="0" count="1" selected="0">
            <x v="223"/>
          </reference>
          <reference field="1" count="1" selected="0">
            <x v="168"/>
          </reference>
          <reference field="2" count="1" selected="0">
            <x v="71"/>
          </reference>
          <reference field="3" count="1" selected="0">
            <x v="0"/>
          </reference>
          <reference field="12" count="1" selected="0">
            <x v="24"/>
          </reference>
          <reference field="13" count="1" selected="0">
            <x v="7"/>
          </reference>
          <reference field="14" count="1" selected="0">
            <x v="0"/>
          </reference>
          <reference field="15" count="1" selected="0">
            <x v="15"/>
          </reference>
          <reference field="16" count="1">
            <x v="28"/>
          </reference>
        </references>
      </pivotArea>
    </format>
    <format dxfId="1162">
      <pivotArea dataOnly="0" labelOnly="1" fieldPosition="0">
        <references count="9">
          <reference field="0" count="1" selected="0">
            <x v="224"/>
          </reference>
          <reference field="1" count="1" selected="0">
            <x v="169"/>
          </reference>
          <reference field="2" count="1" selected="0">
            <x v="121"/>
          </reference>
          <reference field="3" count="1" selected="0">
            <x v="0"/>
          </reference>
          <reference field="12" count="1" selected="0">
            <x v="23"/>
          </reference>
          <reference field="13" count="1" selected="0">
            <x v="1"/>
          </reference>
          <reference field="14" count="1" selected="0">
            <x v="18"/>
          </reference>
          <reference field="15" count="1" selected="0">
            <x v="15"/>
          </reference>
          <reference field="16" count="1">
            <x v="29"/>
          </reference>
        </references>
      </pivotArea>
    </format>
    <format dxfId="1161">
      <pivotArea dataOnly="0" labelOnly="1" fieldPosition="0">
        <references count="9">
          <reference field="0" count="1" selected="0">
            <x v="225"/>
          </reference>
          <reference field="1" count="1" selected="0">
            <x v="170"/>
          </reference>
          <reference field="2" count="1" selected="0">
            <x v="120"/>
          </reference>
          <reference field="3" count="1" selected="0">
            <x v="0"/>
          </reference>
          <reference field="12" count="1" selected="0">
            <x v="23"/>
          </reference>
          <reference field="13" count="1" selected="0">
            <x v="22"/>
          </reference>
          <reference field="14" count="1" selected="0">
            <x v="18"/>
          </reference>
          <reference field="15" count="1" selected="0">
            <x v="15"/>
          </reference>
          <reference field="16" count="1">
            <x v="0"/>
          </reference>
        </references>
      </pivotArea>
    </format>
    <format dxfId="1160">
      <pivotArea dataOnly="0" labelOnly="1" fieldPosition="0">
        <references count="9">
          <reference field="0" count="1" selected="0">
            <x v="226"/>
          </reference>
          <reference field="1" count="1" selected="0">
            <x v="171"/>
          </reference>
          <reference field="2" count="1" selected="0">
            <x v="41"/>
          </reference>
          <reference field="3" count="1" selected="0">
            <x v="0"/>
          </reference>
          <reference field="12" count="1" selected="0">
            <x v="23"/>
          </reference>
          <reference field="13" count="1" selected="0">
            <x v="22"/>
          </reference>
          <reference field="14" count="1" selected="0">
            <x v="18"/>
          </reference>
          <reference field="15" count="1" selected="0">
            <x v="15"/>
          </reference>
          <reference field="16" count="1">
            <x v="0"/>
          </reference>
        </references>
      </pivotArea>
    </format>
    <format dxfId="1159">
      <pivotArea dataOnly="0" labelOnly="1" fieldPosition="0">
        <references count="9">
          <reference field="0" count="1" selected="0">
            <x v="227"/>
          </reference>
          <reference field="1" count="1" selected="0">
            <x v="172"/>
          </reference>
          <reference field="2" count="1" selected="0">
            <x v="42"/>
          </reference>
          <reference field="3" count="1" selected="0">
            <x v="0"/>
          </reference>
          <reference field="12" count="1" selected="0">
            <x v="23"/>
          </reference>
          <reference field="13" count="1" selected="0">
            <x v="22"/>
          </reference>
          <reference field="14" count="1" selected="0">
            <x v="18"/>
          </reference>
          <reference field="15" count="1" selected="0">
            <x v="15"/>
          </reference>
          <reference field="16" count="1">
            <x v="0"/>
          </reference>
        </references>
      </pivotArea>
    </format>
    <format dxfId="1158">
      <pivotArea dataOnly="0" labelOnly="1" fieldPosition="0">
        <references count="9">
          <reference field="0" count="1" selected="0">
            <x v="228"/>
          </reference>
          <reference field="1" count="1" selected="0">
            <x v="173"/>
          </reference>
          <reference field="2" count="1" selected="0">
            <x v="145"/>
          </reference>
          <reference field="3" count="1" selected="0">
            <x v="0"/>
          </reference>
          <reference field="12" count="1" selected="0">
            <x v="3"/>
          </reference>
          <reference field="13" count="1" selected="0">
            <x v="21"/>
          </reference>
          <reference field="14" count="1" selected="0">
            <x v="38"/>
          </reference>
          <reference field="15" count="1" selected="0">
            <x v="15"/>
          </reference>
          <reference field="16" count="1">
            <x v="0"/>
          </reference>
        </references>
      </pivotArea>
    </format>
    <format dxfId="1157">
      <pivotArea dataOnly="0" labelOnly="1" fieldPosition="0">
        <references count="9">
          <reference field="0" count="1" selected="0">
            <x v="229"/>
          </reference>
          <reference field="1" count="1" selected="0">
            <x v="174"/>
          </reference>
          <reference field="2" count="1" selected="0">
            <x v="91"/>
          </reference>
          <reference field="3" count="1" selected="0">
            <x v="0"/>
          </reference>
          <reference field="12" count="1" selected="0">
            <x v="3"/>
          </reference>
          <reference field="13" count="1" selected="0">
            <x v="18"/>
          </reference>
          <reference field="14" count="1" selected="0">
            <x v="34"/>
          </reference>
          <reference field="15" count="1" selected="0">
            <x v="15"/>
          </reference>
          <reference field="16" count="1">
            <x v="19"/>
          </reference>
        </references>
      </pivotArea>
    </format>
    <format dxfId="1156">
      <pivotArea dataOnly="0" labelOnly="1" fieldPosition="0">
        <references count="9">
          <reference field="0" count="1" selected="0">
            <x v="230"/>
          </reference>
          <reference field="1" count="1" selected="0">
            <x v="175"/>
          </reference>
          <reference field="2" count="1" selected="0">
            <x v="160"/>
          </reference>
          <reference field="3" count="1" selected="0">
            <x v="0"/>
          </reference>
          <reference field="12" count="1" selected="0">
            <x v="3"/>
          </reference>
          <reference field="13" count="1" selected="0">
            <x v="18"/>
          </reference>
          <reference field="14" count="1" selected="0">
            <x v="36"/>
          </reference>
          <reference field="15" count="1" selected="0">
            <x v="15"/>
          </reference>
          <reference field="16" count="1">
            <x v="48"/>
          </reference>
        </references>
      </pivotArea>
    </format>
    <format dxfId="1155">
      <pivotArea dataOnly="0" labelOnly="1" fieldPosition="0">
        <references count="9">
          <reference field="0" count="1" selected="0">
            <x v="231"/>
          </reference>
          <reference field="1" count="1" selected="0">
            <x v="176"/>
          </reference>
          <reference field="2" count="1" selected="0">
            <x v="42"/>
          </reference>
          <reference field="3" count="1" selected="0">
            <x v="0"/>
          </reference>
          <reference field="12" count="1" selected="0">
            <x v="3"/>
          </reference>
          <reference field="13" count="1" selected="0">
            <x v="20"/>
          </reference>
          <reference field="14" count="1" selected="0">
            <x v="38"/>
          </reference>
          <reference field="15" count="1" selected="0">
            <x v="15"/>
          </reference>
          <reference field="16" count="1">
            <x v="0"/>
          </reference>
        </references>
      </pivotArea>
    </format>
    <format dxfId="1154">
      <pivotArea dataOnly="0" labelOnly="1" fieldPosition="0">
        <references count="9">
          <reference field="0" count="1" selected="0">
            <x v="232"/>
          </reference>
          <reference field="1" count="1" selected="0">
            <x v="177"/>
          </reference>
          <reference field="2" count="1" selected="0">
            <x v="47"/>
          </reference>
          <reference field="3" count="1" selected="0">
            <x v="0"/>
          </reference>
          <reference field="12" count="1" selected="0">
            <x v="3"/>
          </reference>
          <reference field="13" count="1" selected="0">
            <x v="19"/>
          </reference>
          <reference field="14" count="1" selected="0">
            <x v="38"/>
          </reference>
          <reference field="15" count="1" selected="0">
            <x v="15"/>
          </reference>
          <reference field="16" count="1">
            <x v="0"/>
          </reference>
        </references>
      </pivotArea>
    </format>
    <format dxfId="1153">
      <pivotArea dataOnly="0" labelOnly="1" fieldPosition="0">
        <references count="9">
          <reference field="0" count="1" selected="0">
            <x v="233"/>
          </reference>
          <reference field="1" count="1" selected="0">
            <x v="178"/>
          </reference>
          <reference field="2" count="1" selected="0">
            <x v="32"/>
          </reference>
          <reference field="3" count="1" selected="0">
            <x v="0"/>
          </reference>
          <reference field="12" count="1" selected="0">
            <x v="3"/>
          </reference>
          <reference field="13" count="1" selected="0">
            <x v="6"/>
          </reference>
          <reference field="14" count="1" selected="0">
            <x v="38"/>
          </reference>
          <reference field="15" count="1" selected="0">
            <x v="15"/>
          </reference>
          <reference field="16" count="1">
            <x v="0"/>
          </reference>
        </references>
      </pivotArea>
    </format>
    <format dxfId="1152">
      <pivotArea dataOnly="0" labelOnly="1" fieldPosition="0">
        <references count="9">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selected="0">
            <x v="67"/>
          </reference>
          <reference field="15" count="1" selected="0">
            <x v="47"/>
          </reference>
          <reference field="16" count="1">
            <x v="65"/>
          </reference>
        </references>
      </pivotArea>
    </format>
    <format dxfId="1151">
      <pivotArea dataOnly="0" labelOnly="1" fieldPosition="0">
        <references count="9">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selected="0">
            <x v="38"/>
          </reference>
          <reference field="15" count="1" selected="0">
            <x v="15"/>
          </reference>
          <reference field="16" count="1">
            <x v="0"/>
          </reference>
        </references>
      </pivotArea>
    </format>
    <format dxfId="1150">
      <pivotArea dataOnly="0" labelOnly="1" fieldPosition="0">
        <references count="9">
          <reference field="0" count="1" selected="0">
            <x v="236"/>
          </reference>
          <reference field="1" count="1" selected="0">
            <x v="192"/>
          </reference>
          <reference field="2" count="1" selected="0">
            <x v="27"/>
          </reference>
          <reference field="3" count="1" selected="0">
            <x v="0"/>
          </reference>
          <reference field="12" count="1" selected="0">
            <x v="3"/>
          </reference>
          <reference field="13" count="1" selected="0">
            <x v="0"/>
          </reference>
          <reference field="14" count="1" selected="0">
            <x v="38"/>
          </reference>
          <reference field="15" count="1" selected="0">
            <x v="15"/>
          </reference>
          <reference field="16" count="1">
            <x v="0"/>
          </reference>
        </references>
      </pivotArea>
    </format>
    <format dxfId="1149">
      <pivotArea dataOnly="0" labelOnly="1" fieldPosition="0">
        <references count="9">
          <reference field="0" count="1" selected="0">
            <x v="237"/>
          </reference>
          <reference field="1" count="1" selected="0">
            <x v="193"/>
          </reference>
          <reference field="2" count="1" selected="0">
            <x v="89"/>
          </reference>
          <reference field="3" count="1" selected="0">
            <x v="0"/>
          </reference>
          <reference field="12" count="1" selected="0">
            <x v="3"/>
          </reference>
          <reference field="13" count="1" selected="0">
            <x v="0"/>
          </reference>
          <reference field="14" count="1" selected="0">
            <x v="38"/>
          </reference>
          <reference field="15" count="1" selected="0">
            <x v="15"/>
          </reference>
          <reference field="16" count="1">
            <x v="0"/>
          </reference>
        </references>
      </pivotArea>
    </format>
    <format dxfId="1148">
      <pivotArea dataOnly="0" labelOnly="1" fieldPosition="0">
        <references count="9">
          <reference field="0" count="1" selected="0">
            <x v="238"/>
          </reference>
          <reference field="1" count="1" selected="0">
            <x v="194"/>
          </reference>
          <reference field="2" count="1" selected="0">
            <x v="25"/>
          </reference>
          <reference field="3" count="1" selected="0">
            <x v="0"/>
          </reference>
          <reference field="12" count="1" selected="0">
            <x v="0"/>
          </reference>
          <reference field="13" count="1" selected="0">
            <x v="0"/>
          </reference>
          <reference field="14" count="1" selected="0">
            <x v="0"/>
          </reference>
          <reference field="15" count="1" selected="0">
            <x v="15"/>
          </reference>
          <reference field="16" count="1">
            <x v="0"/>
          </reference>
        </references>
      </pivotArea>
    </format>
    <format dxfId="1147">
      <pivotArea dataOnly="0" labelOnly="1" fieldPosition="0">
        <references count="9">
          <reference field="0" count="1" selected="0">
            <x v="239"/>
          </reference>
          <reference field="1" count="1" selected="0">
            <x v="195"/>
          </reference>
          <reference field="2" count="1" selected="0">
            <x v="28"/>
          </reference>
          <reference field="3" count="1" selected="0">
            <x v="0"/>
          </reference>
          <reference field="12" count="1" selected="0">
            <x v="0"/>
          </reference>
          <reference field="13" count="1" selected="0">
            <x v="0"/>
          </reference>
          <reference field="14" count="1" selected="0">
            <x v="0"/>
          </reference>
          <reference field="15" count="1" selected="0">
            <x v="15"/>
          </reference>
          <reference field="16" count="1">
            <x v="0"/>
          </reference>
        </references>
      </pivotArea>
    </format>
    <format dxfId="1146">
      <pivotArea dataOnly="0" labelOnly="1" fieldPosition="0">
        <references count="9">
          <reference field="0" count="1" selected="0">
            <x v="240"/>
          </reference>
          <reference field="1" count="1" selected="0">
            <x v="196"/>
          </reference>
          <reference field="2" count="1" selected="0">
            <x v="40"/>
          </reference>
          <reference field="3" count="1" selected="0">
            <x v="0"/>
          </reference>
          <reference field="12" count="1" selected="0">
            <x v="3"/>
          </reference>
          <reference field="13" count="1" selected="0">
            <x v="0"/>
          </reference>
          <reference field="14" count="1" selected="0">
            <x v="0"/>
          </reference>
          <reference field="15" count="1" selected="0">
            <x v="15"/>
          </reference>
          <reference field="16" count="1">
            <x v="0"/>
          </reference>
        </references>
      </pivotArea>
    </format>
    <format dxfId="1145">
      <pivotArea dataOnly="0" labelOnly="1" fieldPosition="0">
        <references count="9">
          <reference field="0" count="1" selected="0">
            <x v="241"/>
          </reference>
          <reference field="1" count="1" selected="0">
            <x v="197"/>
          </reference>
          <reference field="2" count="1" selected="0">
            <x v="195"/>
          </reference>
          <reference field="3" count="1" selected="0">
            <x v="0"/>
          </reference>
          <reference field="12" count="1" selected="0">
            <x v="0"/>
          </reference>
          <reference field="13" count="1" selected="0">
            <x v="0"/>
          </reference>
          <reference field="14" count="1" selected="0">
            <x v="0"/>
          </reference>
          <reference field="15" count="1" selected="0">
            <x v="15"/>
          </reference>
          <reference field="16" count="1">
            <x v="0"/>
          </reference>
        </references>
      </pivotArea>
    </format>
    <format dxfId="1144">
      <pivotArea dataOnly="0" labelOnly="1" fieldPosition="0">
        <references count="9">
          <reference field="0" count="1" selected="0">
            <x v="242"/>
          </reference>
          <reference field="1" count="1" selected="0">
            <x v="198"/>
          </reference>
          <reference field="2" count="1" selected="0">
            <x v="132"/>
          </reference>
          <reference field="3" count="1" selected="0">
            <x v="0"/>
          </reference>
          <reference field="12" count="1" selected="0">
            <x v="6"/>
          </reference>
          <reference field="13" count="1" selected="0">
            <x v="0"/>
          </reference>
          <reference field="14" count="1" selected="0">
            <x v="0"/>
          </reference>
          <reference field="15" count="1" selected="0">
            <x v="15"/>
          </reference>
          <reference field="16" count="1">
            <x v="0"/>
          </reference>
        </references>
      </pivotArea>
    </format>
    <format dxfId="1143">
      <pivotArea type="all" dataOnly="0" outline="0" fieldPosition="0"/>
    </format>
    <format dxfId="1142">
      <pivotArea field="0" type="button" dataOnly="0" labelOnly="1" outline="0" axis="axisRow" fieldPosition="0"/>
    </format>
    <format dxfId="1141">
      <pivotArea field="1" type="button" dataOnly="0" labelOnly="1" outline="0" axis="axisRow" fieldPosition="1"/>
    </format>
    <format dxfId="1140">
      <pivotArea field="2" type="button" dataOnly="0" labelOnly="1" outline="0" axis="axisRow" fieldPosition="2"/>
    </format>
    <format dxfId="1139">
      <pivotArea field="3" type="button" dataOnly="0" labelOnly="1" outline="0" axis="axisRow" fieldPosition="3"/>
    </format>
    <format dxfId="1138">
      <pivotArea field="12" type="button" dataOnly="0" labelOnly="1" outline="0" axis="axisRow" fieldPosition="4"/>
    </format>
    <format dxfId="1137">
      <pivotArea field="13" type="button" dataOnly="0" labelOnly="1" outline="0" axis="axisRow" fieldPosition="5"/>
    </format>
    <format dxfId="1136">
      <pivotArea field="14" type="button" dataOnly="0" labelOnly="1" outline="0" axis="axisRow" fieldPosition="6"/>
    </format>
    <format dxfId="1135">
      <pivotArea field="15" type="button" dataOnly="0" labelOnly="1" outline="0" axis="axisRow" fieldPosition="7"/>
    </format>
    <format dxfId="1134">
      <pivotArea field="16" type="button" dataOnly="0" labelOnly="1" outline="0" axis="axisRow" fieldPosition="8"/>
    </format>
    <format dxfId="1133">
      <pivotArea field="17" type="button" dataOnly="0" labelOnly="1" outline="0" axis="axisRow" fieldPosition="9"/>
    </format>
    <format dxfId="1132">
      <pivotArea dataOnly="0" labelOnly="1" fieldPosition="0">
        <references count="1">
          <reference field="0" count="50">
            <x v="0"/>
            <x v="2"/>
            <x v="3"/>
            <x v="4"/>
            <x v="5"/>
            <x v="7"/>
            <x v="9"/>
            <x v="10"/>
            <x v="11"/>
            <x v="12"/>
            <x v="16"/>
            <x v="18"/>
            <x v="22"/>
            <x v="25"/>
            <x v="26"/>
            <x v="28"/>
            <x v="29"/>
            <x v="30"/>
            <x v="31"/>
            <x v="35"/>
            <x v="36"/>
            <x v="37"/>
            <x v="38"/>
            <x v="39"/>
            <x v="40"/>
            <x v="41"/>
            <x v="42"/>
            <x v="43"/>
            <x v="44"/>
            <x v="45"/>
            <x v="46"/>
            <x v="47"/>
            <x v="49"/>
            <x v="55"/>
            <x v="56"/>
            <x v="62"/>
            <x v="63"/>
            <x v="64"/>
            <x v="65"/>
            <x v="66"/>
            <x v="67"/>
            <x v="68"/>
            <x v="79"/>
            <x v="81"/>
            <x v="82"/>
            <x v="83"/>
            <x v="84"/>
            <x v="85"/>
            <x v="86"/>
            <x v="87"/>
          </reference>
        </references>
      </pivotArea>
    </format>
    <format dxfId="1131">
      <pivotArea dataOnly="0" labelOnly="1" fieldPosition="0">
        <references count="1">
          <reference field="0" count="50">
            <x v="88"/>
            <x v="89"/>
            <x v="90"/>
            <x v="91"/>
            <x v="93"/>
            <x v="94"/>
            <x v="95"/>
            <x v="96"/>
            <x v="97"/>
            <x v="98"/>
            <x v="99"/>
            <x v="100"/>
            <x v="101"/>
            <x v="102"/>
            <x v="103"/>
            <x v="104"/>
            <x v="105"/>
            <x v="106"/>
            <x v="107"/>
            <x v="108"/>
            <x v="110"/>
            <x v="111"/>
            <x v="113"/>
            <x v="119"/>
            <x v="120"/>
            <x v="121"/>
            <x v="122"/>
            <x v="123"/>
            <x v="124"/>
            <x v="125"/>
            <x v="126"/>
            <x v="127"/>
            <x v="128"/>
            <x v="129"/>
            <x v="130"/>
            <x v="134"/>
            <x v="135"/>
            <x v="136"/>
            <x v="144"/>
            <x v="146"/>
            <x v="147"/>
            <x v="148"/>
            <x v="149"/>
            <x v="150"/>
            <x v="151"/>
            <x v="152"/>
            <x v="153"/>
            <x v="154"/>
            <x v="155"/>
            <x v="159"/>
          </reference>
        </references>
      </pivotArea>
    </format>
    <format dxfId="1130">
      <pivotArea dataOnly="0" labelOnly="1" fieldPosition="0">
        <references count="1">
          <reference field="0" count="50">
            <x v="160"/>
            <x v="161"/>
            <x v="162"/>
            <x v="164"/>
            <x v="165"/>
            <x v="166"/>
            <x v="167"/>
            <x v="168"/>
            <x v="171"/>
            <x v="172"/>
            <x v="173"/>
            <x v="175"/>
            <x v="176"/>
            <x v="177"/>
            <x v="178"/>
            <x v="179"/>
            <x v="180"/>
            <x v="181"/>
            <x v="182"/>
            <x v="183"/>
            <x v="184"/>
            <x v="185"/>
            <x v="186"/>
            <x v="187"/>
            <x v="188"/>
            <x v="189"/>
            <x v="192"/>
            <x v="193"/>
            <x v="197"/>
            <x v="199"/>
            <x v="200"/>
            <x v="201"/>
            <x v="204"/>
            <x v="206"/>
            <x v="207"/>
            <x v="208"/>
            <x v="209"/>
            <x v="210"/>
            <x v="211"/>
            <x v="212"/>
            <x v="214"/>
            <x v="215"/>
            <x v="216"/>
            <x v="217"/>
            <x v="218"/>
            <x v="219"/>
            <x v="220"/>
            <x v="221"/>
            <x v="223"/>
            <x v="224"/>
          </reference>
        </references>
      </pivotArea>
    </format>
    <format dxfId="1129">
      <pivotArea dataOnly="0" labelOnly="1" fieldPosition="0">
        <references count="1">
          <reference field="0" count="18">
            <x v="225"/>
            <x v="226"/>
            <x v="227"/>
            <x v="228"/>
            <x v="229"/>
            <x v="230"/>
            <x v="231"/>
            <x v="232"/>
            <x v="233"/>
            <x v="234"/>
            <x v="235"/>
            <x v="236"/>
            <x v="237"/>
            <x v="238"/>
            <x v="239"/>
            <x v="240"/>
            <x v="241"/>
            <x v="242"/>
          </reference>
        </references>
      </pivotArea>
    </format>
    <format dxfId="1128">
      <pivotArea dataOnly="0" labelOnly="1" fieldPosition="0">
        <references count="2">
          <reference field="0" count="1" selected="0">
            <x v="0"/>
          </reference>
          <reference field="1" count="1">
            <x v="228"/>
          </reference>
        </references>
      </pivotArea>
    </format>
    <format dxfId="1127">
      <pivotArea dataOnly="0" labelOnly="1" fieldPosition="0">
        <references count="2">
          <reference field="0" count="1" selected="0">
            <x v="2"/>
          </reference>
          <reference field="1" count="1">
            <x v="230"/>
          </reference>
        </references>
      </pivotArea>
    </format>
    <format dxfId="1126">
      <pivotArea dataOnly="0" labelOnly="1" fieldPosition="0">
        <references count="2">
          <reference field="0" count="1" selected="0">
            <x v="3"/>
          </reference>
          <reference field="1" count="1">
            <x v="231"/>
          </reference>
        </references>
      </pivotArea>
    </format>
    <format dxfId="1125">
      <pivotArea dataOnly="0" labelOnly="1" fieldPosition="0">
        <references count="2">
          <reference field="0" count="1" selected="0">
            <x v="4"/>
          </reference>
          <reference field="1" count="1">
            <x v="232"/>
          </reference>
        </references>
      </pivotArea>
    </format>
    <format dxfId="1124">
      <pivotArea dataOnly="0" labelOnly="1" fieldPosition="0">
        <references count="2">
          <reference field="0" count="1" selected="0">
            <x v="5"/>
          </reference>
          <reference field="1" count="1">
            <x v="233"/>
          </reference>
        </references>
      </pivotArea>
    </format>
    <format dxfId="1123">
      <pivotArea dataOnly="0" labelOnly="1" fieldPosition="0">
        <references count="2">
          <reference field="0" count="1" selected="0">
            <x v="7"/>
          </reference>
          <reference field="1" count="1">
            <x v="118"/>
          </reference>
        </references>
      </pivotArea>
    </format>
    <format dxfId="1122">
      <pivotArea dataOnly="0" labelOnly="1" fieldPosition="0">
        <references count="2">
          <reference field="0" count="1" selected="0">
            <x v="9"/>
          </reference>
          <reference field="1" count="1">
            <x v="120"/>
          </reference>
        </references>
      </pivotArea>
    </format>
    <format dxfId="1121">
      <pivotArea dataOnly="0" labelOnly="1" fieldPosition="0">
        <references count="2">
          <reference field="0" count="1" selected="0">
            <x v="10"/>
          </reference>
          <reference field="1" count="1">
            <x v="121"/>
          </reference>
        </references>
      </pivotArea>
    </format>
    <format dxfId="1120">
      <pivotArea dataOnly="0" labelOnly="1" fieldPosition="0">
        <references count="2">
          <reference field="0" count="1" selected="0">
            <x v="11"/>
          </reference>
          <reference field="1" count="1">
            <x v="122"/>
          </reference>
        </references>
      </pivotArea>
    </format>
    <format dxfId="1119">
      <pivotArea dataOnly="0" labelOnly="1" fieldPosition="0">
        <references count="2">
          <reference field="0" count="1" selected="0">
            <x v="12"/>
          </reference>
          <reference field="1" count="1">
            <x v="123"/>
          </reference>
        </references>
      </pivotArea>
    </format>
    <format dxfId="1118">
      <pivotArea dataOnly="0" labelOnly="1" fieldPosition="0">
        <references count="2">
          <reference field="0" count="1" selected="0">
            <x v="16"/>
          </reference>
          <reference field="1" count="1">
            <x v="64"/>
          </reference>
        </references>
      </pivotArea>
    </format>
    <format dxfId="1117">
      <pivotArea dataOnly="0" labelOnly="1" fieldPosition="0">
        <references count="2">
          <reference field="0" count="1" selected="0">
            <x v="18"/>
          </reference>
          <reference field="1" count="1">
            <x v="66"/>
          </reference>
        </references>
      </pivotArea>
    </format>
    <format dxfId="1116">
      <pivotArea dataOnly="0" labelOnly="1" fieldPosition="0">
        <references count="2">
          <reference field="0" count="1" selected="0">
            <x v="22"/>
          </reference>
          <reference field="1" count="1">
            <x v="19"/>
          </reference>
        </references>
      </pivotArea>
    </format>
    <format dxfId="1115">
      <pivotArea dataOnly="0" labelOnly="1" fieldPosition="0">
        <references count="2">
          <reference field="0" count="1" selected="0">
            <x v="25"/>
          </reference>
          <reference field="1" count="1">
            <x v="22"/>
          </reference>
        </references>
      </pivotArea>
    </format>
    <format dxfId="1114">
      <pivotArea dataOnly="0" labelOnly="1" fieldPosition="0">
        <references count="2">
          <reference field="0" count="1" selected="0">
            <x v="26"/>
          </reference>
          <reference field="1" count="1">
            <x v="23"/>
          </reference>
        </references>
      </pivotArea>
    </format>
    <format dxfId="1113">
      <pivotArea dataOnly="0" labelOnly="1" fieldPosition="0">
        <references count="2">
          <reference field="0" count="1" selected="0">
            <x v="28"/>
          </reference>
          <reference field="1" count="1">
            <x v="25"/>
          </reference>
        </references>
      </pivotArea>
    </format>
    <format dxfId="1112">
      <pivotArea dataOnly="0" labelOnly="1" fieldPosition="0">
        <references count="2">
          <reference field="0" count="1" selected="0">
            <x v="29"/>
          </reference>
          <reference field="1" count="1">
            <x v="26"/>
          </reference>
        </references>
      </pivotArea>
    </format>
    <format dxfId="1111">
      <pivotArea dataOnly="0" labelOnly="1" fieldPosition="0">
        <references count="2">
          <reference field="0" count="1" selected="0">
            <x v="30"/>
          </reference>
          <reference field="1" count="1">
            <x v="27"/>
          </reference>
        </references>
      </pivotArea>
    </format>
    <format dxfId="1110">
      <pivotArea dataOnly="0" labelOnly="1" fieldPosition="0">
        <references count="2">
          <reference field="0" count="1" selected="0">
            <x v="31"/>
          </reference>
          <reference field="1" count="1">
            <x v="28"/>
          </reference>
        </references>
      </pivotArea>
    </format>
    <format dxfId="1109">
      <pivotArea dataOnly="0" labelOnly="1" fieldPosition="0">
        <references count="2">
          <reference field="0" count="1" selected="0">
            <x v="35"/>
          </reference>
          <reference field="1" count="1">
            <x v="32"/>
          </reference>
        </references>
      </pivotArea>
    </format>
    <format dxfId="1108">
      <pivotArea dataOnly="0" labelOnly="1" fieldPosition="0">
        <references count="2">
          <reference field="0" count="1" selected="0">
            <x v="36"/>
          </reference>
          <reference field="1" count="1">
            <x v="33"/>
          </reference>
        </references>
      </pivotArea>
    </format>
    <format dxfId="1107">
      <pivotArea dataOnly="0" labelOnly="1" fieldPosition="0">
        <references count="2">
          <reference field="0" count="1" selected="0">
            <x v="37"/>
          </reference>
          <reference field="1" count="1">
            <x v="34"/>
          </reference>
        </references>
      </pivotArea>
    </format>
    <format dxfId="1106">
      <pivotArea dataOnly="0" labelOnly="1" fieldPosition="0">
        <references count="2">
          <reference field="0" count="1" selected="0">
            <x v="38"/>
          </reference>
          <reference field="1" count="1">
            <x v="0"/>
          </reference>
        </references>
      </pivotArea>
    </format>
    <format dxfId="1105">
      <pivotArea dataOnly="0" labelOnly="1" fieldPosition="0">
        <references count="2">
          <reference field="0" count="1" selected="0">
            <x v="39"/>
          </reference>
          <reference field="1" count="1">
            <x v="1"/>
          </reference>
        </references>
      </pivotArea>
    </format>
    <format dxfId="1104">
      <pivotArea dataOnly="0" labelOnly="1" fieldPosition="0">
        <references count="2">
          <reference field="0" count="1" selected="0">
            <x v="40"/>
          </reference>
          <reference field="1" count="1">
            <x v="2"/>
          </reference>
        </references>
      </pivotArea>
    </format>
    <format dxfId="1103">
      <pivotArea dataOnly="0" labelOnly="1" fieldPosition="0">
        <references count="2">
          <reference field="0" count="1" selected="0">
            <x v="41"/>
          </reference>
          <reference field="1" count="1">
            <x v="3"/>
          </reference>
        </references>
      </pivotArea>
    </format>
    <format dxfId="1102">
      <pivotArea dataOnly="0" labelOnly="1" fieldPosition="0">
        <references count="2">
          <reference field="0" count="1" selected="0">
            <x v="42"/>
          </reference>
          <reference field="1" count="1">
            <x v="4"/>
          </reference>
        </references>
      </pivotArea>
    </format>
    <format dxfId="1101">
      <pivotArea dataOnly="0" labelOnly="1" fieldPosition="0">
        <references count="2">
          <reference field="0" count="1" selected="0">
            <x v="43"/>
          </reference>
          <reference field="1" count="1">
            <x v="5"/>
          </reference>
        </references>
      </pivotArea>
    </format>
    <format dxfId="1100">
      <pivotArea dataOnly="0" labelOnly="1" fieldPosition="0">
        <references count="2">
          <reference field="0" count="1" selected="0">
            <x v="44"/>
          </reference>
          <reference field="1" count="1">
            <x v="6"/>
          </reference>
        </references>
      </pivotArea>
    </format>
    <format dxfId="1099">
      <pivotArea dataOnly="0" labelOnly="1" fieldPosition="0">
        <references count="2">
          <reference field="0" count="1" selected="0">
            <x v="45"/>
          </reference>
          <reference field="1" count="1">
            <x v="7"/>
          </reference>
        </references>
      </pivotArea>
    </format>
    <format dxfId="1098">
      <pivotArea dataOnly="0" labelOnly="1" fieldPosition="0">
        <references count="2">
          <reference field="0" count="1" selected="0">
            <x v="46"/>
          </reference>
          <reference field="1" count="1">
            <x v="8"/>
          </reference>
        </references>
      </pivotArea>
    </format>
    <format dxfId="1097">
      <pivotArea dataOnly="0" labelOnly="1" fieldPosition="0">
        <references count="2">
          <reference field="0" count="1" selected="0">
            <x v="47"/>
          </reference>
          <reference field="1" count="1">
            <x v="9"/>
          </reference>
        </references>
      </pivotArea>
    </format>
    <format dxfId="1096">
      <pivotArea dataOnly="0" labelOnly="1" fieldPosition="0">
        <references count="2">
          <reference field="0" count="1" selected="0">
            <x v="49"/>
          </reference>
          <reference field="1" count="1">
            <x v="11"/>
          </reference>
        </references>
      </pivotArea>
    </format>
    <format dxfId="1095">
      <pivotArea dataOnly="0" labelOnly="1" fieldPosition="0">
        <references count="2">
          <reference field="0" count="1" selected="0">
            <x v="55"/>
          </reference>
          <reference field="1" count="1">
            <x v="35"/>
          </reference>
        </references>
      </pivotArea>
    </format>
    <format dxfId="1094">
      <pivotArea dataOnly="0" labelOnly="1" fieldPosition="0">
        <references count="2">
          <reference field="0" count="1" selected="0">
            <x v="56"/>
          </reference>
          <reference field="1" count="1">
            <x v="36"/>
          </reference>
        </references>
      </pivotArea>
    </format>
    <format dxfId="1093">
      <pivotArea dataOnly="0" labelOnly="1" fieldPosition="0">
        <references count="2">
          <reference field="0" count="1" selected="0">
            <x v="62"/>
          </reference>
          <reference field="1" count="1">
            <x v="42"/>
          </reference>
        </references>
      </pivotArea>
    </format>
    <format dxfId="1092">
      <pivotArea dataOnly="0" labelOnly="1" fieldPosition="0">
        <references count="2">
          <reference field="0" count="1" selected="0">
            <x v="63"/>
          </reference>
          <reference field="1" count="1">
            <x v="43"/>
          </reference>
        </references>
      </pivotArea>
    </format>
    <format dxfId="1091">
      <pivotArea dataOnly="0" labelOnly="1" fieldPosition="0">
        <references count="2">
          <reference field="0" count="1" selected="0">
            <x v="64"/>
          </reference>
          <reference field="1" count="1">
            <x v="44"/>
          </reference>
        </references>
      </pivotArea>
    </format>
    <format dxfId="1090">
      <pivotArea dataOnly="0" labelOnly="1" fieldPosition="0">
        <references count="2">
          <reference field="0" count="1" selected="0">
            <x v="65"/>
          </reference>
          <reference field="1" count="1">
            <x v="45"/>
          </reference>
        </references>
      </pivotArea>
    </format>
    <format dxfId="1089">
      <pivotArea dataOnly="0" labelOnly="1" fieldPosition="0">
        <references count="2">
          <reference field="0" count="1" selected="0">
            <x v="66"/>
          </reference>
          <reference field="1" count="1">
            <x v="46"/>
          </reference>
        </references>
      </pivotArea>
    </format>
    <format dxfId="1088">
      <pivotArea dataOnly="0" labelOnly="1" fieldPosition="0">
        <references count="2">
          <reference field="0" count="1" selected="0">
            <x v="67"/>
          </reference>
          <reference field="1" count="1">
            <x v="47"/>
          </reference>
        </references>
      </pivotArea>
    </format>
    <format dxfId="1087">
      <pivotArea dataOnly="0" labelOnly="1" fieldPosition="0">
        <references count="2">
          <reference field="0" count="1" selected="0">
            <x v="68"/>
          </reference>
          <reference field="1" count="1">
            <x v="48"/>
          </reference>
        </references>
      </pivotArea>
    </format>
    <format dxfId="1086">
      <pivotArea dataOnly="0" labelOnly="1" fieldPosition="0">
        <references count="2">
          <reference field="0" count="1" selected="0">
            <x v="79"/>
          </reference>
          <reference field="1" count="1">
            <x v="59"/>
          </reference>
        </references>
      </pivotArea>
    </format>
    <format dxfId="1085">
      <pivotArea dataOnly="0" labelOnly="1" fieldPosition="0">
        <references count="2">
          <reference field="0" count="1" selected="0">
            <x v="81"/>
          </reference>
          <reference field="1" count="1">
            <x v="68"/>
          </reference>
        </references>
      </pivotArea>
    </format>
    <format dxfId="1084">
      <pivotArea dataOnly="0" labelOnly="1" fieldPosition="0">
        <references count="2">
          <reference field="0" count="1" selected="0">
            <x v="82"/>
          </reference>
          <reference field="1" count="1">
            <x v="69"/>
          </reference>
        </references>
      </pivotArea>
    </format>
    <format dxfId="1083">
      <pivotArea dataOnly="0" labelOnly="1" fieldPosition="0">
        <references count="2">
          <reference field="0" count="1" selected="0">
            <x v="83"/>
          </reference>
          <reference field="1" count="1">
            <x v="70"/>
          </reference>
        </references>
      </pivotArea>
    </format>
    <format dxfId="1082">
      <pivotArea dataOnly="0" labelOnly="1" fieldPosition="0">
        <references count="2">
          <reference field="0" count="1" selected="0">
            <x v="84"/>
          </reference>
          <reference field="1" count="1">
            <x v="71"/>
          </reference>
        </references>
      </pivotArea>
    </format>
    <format dxfId="1081">
      <pivotArea dataOnly="0" labelOnly="1" fieldPosition="0">
        <references count="2">
          <reference field="0" count="1" selected="0">
            <x v="85"/>
          </reference>
          <reference field="1" count="1">
            <x v="72"/>
          </reference>
        </references>
      </pivotArea>
    </format>
    <format dxfId="1080">
      <pivotArea dataOnly="0" labelOnly="1" fieldPosition="0">
        <references count="2">
          <reference field="0" count="1" selected="0">
            <x v="86"/>
          </reference>
          <reference field="1" count="1">
            <x v="73"/>
          </reference>
        </references>
      </pivotArea>
    </format>
    <format dxfId="1079">
      <pivotArea dataOnly="0" labelOnly="1" fieldPosition="0">
        <references count="2">
          <reference field="0" count="1" selected="0">
            <x v="87"/>
          </reference>
          <reference field="1" count="1">
            <x v="74"/>
          </reference>
        </references>
      </pivotArea>
    </format>
    <format dxfId="1078">
      <pivotArea dataOnly="0" labelOnly="1" fieldPosition="0">
        <references count="2">
          <reference field="0" count="1" selected="0">
            <x v="88"/>
          </reference>
          <reference field="1" count="1">
            <x v="75"/>
          </reference>
        </references>
      </pivotArea>
    </format>
    <format dxfId="1077">
      <pivotArea dataOnly="0" labelOnly="1" fieldPosition="0">
        <references count="2">
          <reference field="0" count="1" selected="0">
            <x v="89"/>
          </reference>
          <reference field="1" count="1">
            <x v="76"/>
          </reference>
        </references>
      </pivotArea>
    </format>
    <format dxfId="1076">
      <pivotArea dataOnly="0" labelOnly="1" fieldPosition="0">
        <references count="2">
          <reference field="0" count="1" selected="0">
            <x v="90"/>
          </reference>
          <reference field="1" count="1">
            <x v="77"/>
          </reference>
        </references>
      </pivotArea>
    </format>
    <format dxfId="1075">
      <pivotArea dataOnly="0" labelOnly="1" fieldPosition="0">
        <references count="2">
          <reference field="0" count="1" selected="0">
            <x v="91"/>
          </reference>
          <reference field="1" count="1">
            <x v="78"/>
          </reference>
        </references>
      </pivotArea>
    </format>
    <format dxfId="1074">
      <pivotArea dataOnly="0" labelOnly="1" fieldPosition="0">
        <references count="2">
          <reference field="0" count="1" selected="0">
            <x v="93"/>
          </reference>
          <reference field="1" count="1">
            <x v="80"/>
          </reference>
        </references>
      </pivotArea>
    </format>
    <format dxfId="1073">
      <pivotArea dataOnly="0" labelOnly="1" fieldPosition="0">
        <references count="2">
          <reference field="0" count="1" selected="0">
            <x v="94"/>
          </reference>
          <reference field="1" count="1">
            <x v="81"/>
          </reference>
        </references>
      </pivotArea>
    </format>
    <format dxfId="1072">
      <pivotArea dataOnly="0" labelOnly="1" fieldPosition="0">
        <references count="2">
          <reference field="0" count="1" selected="0">
            <x v="95"/>
          </reference>
          <reference field="1" count="1">
            <x v="82"/>
          </reference>
        </references>
      </pivotArea>
    </format>
    <format dxfId="1071">
      <pivotArea dataOnly="0" labelOnly="1" fieldPosition="0">
        <references count="2">
          <reference field="0" count="1" selected="0">
            <x v="96"/>
          </reference>
          <reference field="1" count="1">
            <x v="83"/>
          </reference>
        </references>
      </pivotArea>
    </format>
    <format dxfId="1070">
      <pivotArea dataOnly="0" labelOnly="1" fieldPosition="0">
        <references count="2">
          <reference field="0" count="1" selected="0">
            <x v="97"/>
          </reference>
          <reference field="1" count="1">
            <x v="84"/>
          </reference>
        </references>
      </pivotArea>
    </format>
    <format dxfId="1069">
      <pivotArea dataOnly="0" labelOnly="1" fieldPosition="0">
        <references count="2">
          <reference field="0" count="1" selected="0">
            <x v="98"/>
          </reference>
          <reference field="1" count="1">
            <x v="85"/>
          </reference>
        </references>
      </pivotArea>
    </format>
    <format dxfId="1068">
      <pivotArea dataOnly="0" labelOnly="1" fieldPosition="0">
        <references count="2">
          <reference field="0" count="1" selected="0">
            <x v="99"/>
          </reference>
          <reference field="1" count="1">
            <x v="86"/>
          </reference>
        </references>
      </pivotArea>
    </format>
    <format dxfId="1067">
      <pivotArea dataOnly="0" labelOnly="1" fieldPosition="0">
        <references count="2">
          <reference field="0" count="1" selected="0">
            <x v="100"/>
          </reference>
          <reference field="1" count="1">
            <x v="87"/>
          </reference>
        </references>
      </pivotArea>
    </format>
    <format dxfId="1066">
      <pivotArea dataOnly="0" labelOnly="1" fieldPosition="0">
        <references count="2">
          <reference field="0" count="1" selected="0">
            <x v="101"/>
          </reference>
          <reference field="1" count="1">
            <x v="88"/>
          </reference>
        </references>
      </pivotArea>
    </format>
    <format dxfId="1065">
      <pivotArea dataOnly="0" labelOnly="1" fieldPosition="0">
        <references count="2">
          <reference field="0" count="1" selected="0">
            <x v="102"/>
          </reference>
          <reference field="1" count="1">
            <x v="89"/>
          </reference>
        </references>
      </pivotArea>
    </format>
    <format dxfId="1064">
      <pivotArea dataOnly="0" labelOnly="1" fieldPosition="0">
        <references count="2">
          <reference field="0" count="1" selected="0">
            <x v="103"/>
          </reference>
          <reference field="1" count="1">
            <x v="90"/>
          </reference>
        </references>
      </pivotArea>
    </format>
    <format dxfId="1063">
      <pivotArea dataOnly="0" labelOnly="1" fieldPosition="0">
        <references count="2">
          <reference field="0" count="1" selected="0">
            <x v="104"/>
          </reference>
          <reference field="1" count="1">
            <x v="91"/>
          </reference>
        </references>
      </pivotArea>
    </format>
    <format dxfId="1062">
      <pivotArea dataOnly="0" labelOnly="1" fieldPosition="0">
        <references count="2">
          <reference field="0" count="1" selected="0">
            <x v="105"/>
          </reference>
          <reference field="1" count="1">
            <x v="92"/>
          </reference>
        </references>
      </pivotArea>
    </format>
    <format dxfId="1061">
      <pivotArea dataOnly="0" labelOnly="1" fieldPosition="0">
        <references count="2">
          <reference field="0" count="1" selected="0">
            <x v="106"/>
          </reference>
          <reference field="1" count="1">
            <x v="93"/>
          </reference>
        </references>
      </pivotArea>
    </format>
    <format dxfId="1060">
      <pivotArea dataOnly="0" labelOnly="1" fieldPosition="0">
        <references count="2">
          <reference field="0" count="1" selected="0">
            <x v="107"/>
          </reference>
          <reference field="1" count="1">
            <x v="94"/>
          </reference>
        </references>
      </pivotArea>
    </format>
    <format dxfId="1059">
      <pivotArea dataOnly="0" labelOnly="1" fieldPosition="0">
        <references count="2">
          <reference field="0" count="1" selected="0">
            <x v="108"/>
          </reference>
          <reference field="1" count="1">
            <x v="95"/>
          </reference>
        </references>
      </pivotArea>
    </format>
    <format dxfId="1058">
      <pivotArea dataOnly="0" labelOnly="1" fieldPosition="0">
        <references count="2">
          <reference field="0" count="1" selected="0">
            <x v="110"/>
          </reference>
          <reference field="1" count="1">
            <x v="97"/>
          </reference>
        </references>
      </pivotArea>
    </format>
    <format dxfId="1057">
      <pivotArea dataOnly="0" labelOnly="1" fieldPosition="0">
        <references count="2">
          <reference field="0" count="1" selected="0">
            <x v="111"/>
          </reference>
          <reference field="1" count="1">
            <x v="98"/>
          </reference>
        </references>
      </pivotArea>
    </format>
    <format dxfId="1056">
      <pivotArea dataOnly="0" labelOnly="1" fieldPosition="0">
        <references count="2">
          <reference field="0" count="1" selected="0">
            <x v="113"/>
          </reference>
          <reference field="1" count="1">
            <x v="100"/>
          </reference>
        </references>
      </pivotArea>
    </format>
    <format dxfId="1055">
      <pivotArea dataOnly="0" labelOnly="1" fieldPosition="0">
        <references count="2">
          <reference field="0" count="1" selected="0">
            <x v="119"/>
          </reference>
          <reference field="1" count="1">
            <x v="106"/>
          </reference>
        </references>
      </pivotArea>
    </format>
    <format dxfId="1054">
      <pivotArea dataOnly="0" labelOnly="1" fieldPosition="0">
        <references count="2">
          <reference field="0" count="1" selected="0">
            <x v="120"/>
          </reference>
          <reference field="1" count="1">
            <x v="107"/>
          </reference>
        </references>
      </pivotArea>
    </format>
    <format dxfId="1053">
      <pivotArea dataOnly="0" labelOnly="1" fieldPosition="0">
        <references count="2">
          <reference field="0" count="1" selected="0">
            <x v="121"/>
          </reference>
          <reference field="1" count="1">
            <x v="108"/>
          </reference>
        </references>
      </pivotArea>
    </format>
    <format dxfId="1052">
      <pivotArea dataOnly="0" labelOnly="1" fieldPosition="0">
        <references count="2">
          <reference field="0" count="1" selected="0">
            <x v="122"/>
          </reference>
          <reference field="1" count="1">
            <x v="109"/>
          </reference>
        </references>
      </pivotArea>
    </format>
    <format dxfId="1051">
      <pivotArea dataOnly="0" labelOnly="1" fieldPosition="0">
        <references count="2">
          <reference field="0" count="1" selected="0">
            <x v="123"/>
          </reference>
          <reference field="1" count="1">
            <x v="110"/>
          </reference>
        </references>
      </pivotArea>
    </format>
    <format dxfId="1050">
      <pivotArea dataOnly="0" labelOnly="1" fieldPosition="0">
        <references count="2">
          <reference field="0" count="1" selected="0">
            <x v="124"/>
          </reference>
          <reference field="1" count="1">
            <x v="111"/>
          </reference>
        </references>
      </pivotArea>
    </format>
    <format dxfId="1049">
      <pivotArea dataOnly="0" labelOnly="1" fieldPosition="0">
        <references count="2">
          <reference field="0" count="1" selected="0">
            <x v="125"/>
          </reference>
          <reference field="1" count="1">
            <x v="112"/>
          </reference>
        </references>
      </pivotArea>
    </format>
    <format dxfId="1048">
      <pivotArea dataOnly="0" labelOnly="1" fieldPosition="0">
        <references count="2">
          <reference field="0" count="1" selected="0">
            <x v="126"/>
          </reference>
          <reference field="1" count="1">
            <x v="113"/>
          </reference>
        </references>
      </pivotArea>
    </format>
    <format dxfId="1047">
      <pivotArea dataOnly="0" labelOnly="1" fieldPosition="0">
        <references count="2">
          <reference field="0" count="1" selected="0">
            <x v="127"/>
          </reference>
          <reference field="1" count="1">
            <x v="114"/>
          </reference>
        </references>
      </pivotArea>
    </format>
    <format dxfId="1046">
      <pivotArea dataOnly="0" labelOnly="1" fieldPosition="0">
        <references count="2">
          <reference field="0" count="1" selected="0">
            <x v="128"/>
          </reference>
          <reference field="1" count="1">
            <x v="115"/>
          </reference>
        </references>
      </pivotArea>
    </format>
    <format dxfId="1045">
      <pivotArea dataOnly="0" labelOnly="1" fieldPosition="0">
        <references count="2">
          <reference field="0" count="1" selected="0">
            <x v="129"/>
          </reference>
          <reference field="1" count="1">
            <x v="116"/>
          </reference>
        </references>
      </pivotArea>
    </format>
    <format dxfId="1044">
      <pivotArea dataOnly="0" labelOnly="1" fieldPosition="0">
        <references count="2">
          <reference field="0" count="1" selected="0">
            <x v="130"/>
          </reference>
          <reference field="1" count="1">
            <x v="117"/>
          </reference>
        </references>
      </pivotArea>
    </format>
    <format dxfId="1043">
      <pivotArea dataOnly="0" labelOnly="1" fieldPosition="0">
        <references count="2">
          <reference field="0" count="1" selected="0">
            <x v="134"/>
          </reference>
          <reference field="1" count="1">
            <x v="127"/>
          </reference>
        </references>
      </pivotArea>
    </format>
    <format dxfId="1042">
      <pivotArea dataOnly="0" labelOnly="1" fieldPosition="0">
        <references count="2">
          <reference field="0" count="1" selected="0">
            <x v="135"/>
          </reference>
          <reference field="1" count="1">
            <x v="128"/>
          </reference>
        </references>
      </pivotArea>
    </format>
    <format dxfId="1041">
      <pivotArea dataOnly="0" labelOnly="1" fieldPosition="0">
        <references count="2">
          <reference field="0" count="1" selected="0">
            <x v="136"/>
          </reference>
          <reference field="1" count="1">
            <x v="129"/>
          </reference>
        </references>
      </pivotArea>
    </format>
    <format dxfId="1040">
      <pivotArea dataOnly="0" labelOnly="1" fieldPosition="0">
        <references count="2">
          <reference field="0" count="1" selected="0">
            <x v="144"/>
          </reference>
          <reference field="1" count="1">
            <x v="137"/>
          </reference>
        </references>
      </pivotArea>
    </format>
    <format dxfId="1039">
      <pivotArea dataOnly="0" labelOnly="1" fieldPosition="0">
        <references count="2">
          <reference field="0" count="1" selected="0">
            <x v="146"/>
          </reference>
          <reference field="1" count="1">
            <x v="139"/>
          </reference>
        </references>
      </pivotArea>
    </format>
    <format dxfId="1038">
      <pivotArea dataOnly="0" labelOnly="1" fieldPosition="0">
        <references count="2">
          <reference field="0" count="1" selected="0">
            <x v="147"/>
          </reference>
          <reference field="1" count="1">
            <x v="140"/>
          </reference>
        </references>
      </pivotArea>
    </format>
    <format dxfId="1037">
      <pivotArea dataOnly="0" labelOnly="1" fieldPosition="0">
        <references count="2">
          <reference field="0" count="1" selected="0">
            <x v="148"/>
          </reference>
          <reference field="1" count="1">
            <x v="141"/>
          </reference>
        </references>
      </pivotArea>
    </format>
    <format dxfId="1036">
      <pivotArea dataOnly="0" labelOnly="1" fieldPosition="0">
        <references count="2">
          <reference field="0" count="1" selected="0">
            <x v="149"/>
          </reference>
          <reference field="1" count="1">
            <x v="142"/>
          </reference>
        </references>
      </pivotArea>
    </format>
    <format dxfId="1035">
      <pivotArea dataOnly="0" labelOnly="1" fieldPosition="0">
        <references count="2">
          <reference field="0" count="1" selected="0">
            <x v="150"/>
          </reference>
          <reference field="1" count="1">
            <x v="143"/>
          </reference>
        </references>
      </pivotArea>
    </format>
    <format dxfId="1034">
      <pivotArea dataOnly="0" labelOnly="1" fieldPosition="0">
        <references count="2">
          <reference field="0" count="1" selected="0">
            <x v="151"/>
          </reference>
          <reference field="1" count="1">
            <x v="144"/>
          </reference>
        </references>
      </pivotArea>
    </format>
    <format dxfId="1033">
      <pivotArea dataOnly="0" labelOnly="1" fieldPosition="0">
        <references count="2">
          <reference field="0" count="1" selected="0">
            <x v="152"/>
          </reference>
          <reference field="1" count="1">
            <x v="145"/>
          </reference>
        </references>
      </pivotArea>
    </format>
    <format dxfId="1032">
      <pivotArea dataOnly="0" labelOnly="1" fieldPosition="0">
        <references count="2">
          <reference field="0" count="1" selected="0">
            <x v="153"/>
          </reference>
          <reference field="1" count="1">
            <x v="146"/>
          </reference>
        </references>
      </pivotArea>
    </format>
    <format dxfId="1031">
      <pivotArea dataOnly="0" labelOnly="1" fieldPosition="0">
        <references count="2">
          <reference field="0" count="1" selected="0">
            <x v="154"/>
          </reference>
          <reference field="1" count="1">
            <x v="147"/>
          </reference>
        </references>
      </pivotArea>
    </format>
    <format dxfId="1030">
      <pivotArea dataOnly="0" labelOnly="1" fieldPosition="0">
        <references count="2">
          <reference field="0" count="1" selected="0">
            <x v="155"/>
          </reference>
          <reference field="1" count="1">
            <x v="148"/>
          </reference>
        </references>
      </pivotArea>
    </format>
    <format dxfId="1029">
      <pivotArea dataOnly="0" labelOnly="1" fieldPosition="0">
        <references count="2">
          <reference field="0" count="1" selected="0">
            <x v="159"/>
          </reference>
          <reference field="1" count="1">
            <x v="183"/>
          </reference>
        </references>
      </pivotArea>
    </format>
    <format dxfId="1028">
      <pivotArea dataOnly="0" labelOnly="1" fieldPosition="0">
        <references count="2">
          <reference field="0" count="1" selected="0">
            <x v="160"/>
          </reference>
          <reference field="1" count="1">
            <x v="184"/>
          </reference>
        </references>
      </pivotArea>
    </format>
    <format dxfId="1027">
      <pivotArea dataOnly="0" labelOnly="1" fieldPosition="0">
        <references count="2">
          <reference field="0" count="1" selected="0">
            <x v="161"/>
          </reference>
          <reference field="1" count="1">
            <x v="185"/>
          </reference>
        </references>
      </pivotArea>
    </format>
    <format dxfId="1026">
      <pivotArea dataOnly="0" labelOnly="1" fieldPosition="0">
        <references count="2">
          <reference field="0" count="1" selected="0">
            <x v="162"/>
          </reference>
          <reference field="1" count="1">
            <x v="186"/>
          </reference>
        </references>
      </pivotArea>
    </format>
    <format dxfId="1025">
      <pivotArea dataOnly="0" labelOnly="1" fieldPosition="0">
        <references count="2">
          <reference field="0" count="1" selected="0">
            <x v="164"/>
          </reference>
          <reference field="1" count="1">
            <x v="188"/>
          </reference>
        </references>
      </pivotArea>
    </format>
    <format dxfId="1024">
      <pivotArea dataOnly="0" labelOnly="1" fieldPosition="0">
        <references count="2">
          <reference field="0" count="1" selected="0">
            <x v="165"/>
          </reference>
          <reference field="1" count="1">
            <x v="189"/>
          </reference>
        </references>
      </pivotArea>
    </format>
    <format dxfId="1023">
      <pivotArea dataOnly="0" labelOnly="1" fieldPosition="0">
        <references count="2">
          <reference field="0" count="1" selected="0">
            <x v="166"/>
          </reference>
          <reference field="1" count="1">
            <x v="190"/>
          </reference>
        </references>
      </pivotArea>
    </format>
    <format dxfId="1022">
      <pivotArea dataOnly="0" labelOnly="1" fieldPosition="0">
        <references count="2">
          <reference field="0" count="1" selected="0">
            <x v="167"/>
          </reference>
          <reference field="1" count="1">
            <x v="199"/>
          </reference>
        </references>
      </pivotArea>
    </format>
    <format dxfId="1021">
      <pivotArea dataOnly="0" labelOnly="1" fieldPosition="0">
        <references count="2">
          <reference field="0" count="1" selected="0">
            <x v="168"/>
          </reference>
          <reference field="1" count="1">
            <x v="200"/>
          </reference>
        </references>
      </pivotArea>
    </format>
    <format dxfId="1020">
      <pivotArea dataOnly="0" labelOnly="1" fieldPosition="0">
        <references count="2">
          <reference field="0" count="1" selected="0">
            <x v="171"/>
          </reference>
          <reference field="1" count="1">
            <x v="203"/>
          </reference>
        </references>
      </pivotArea>
    </format>
    <format dxfId="1019">
      <pivotArea dataOnly="0" labelOnly="1" fieldPosition="0">
        <references count="2">
          <reference field="0" count="1" selected="0">
            <x v="172"/>
          </reference>
          <reference field="1" count="1">
            <x v="204"/>
          </reference>
        </references>
      </pivotArea>
    </format>
    <format dxfId="1018">
      <pivotArea dataOnly="0" labelOnly="1" fieldPosition="0">
        <references count="2">
          <reference field="0" count="1" selected="0">
            <x v="173"/>
          </reference>
          <reference field="1" count="1">
            <x v="205"/>
          </reference>
        </references>
      </pivotArea>
    </format>
    <format dxfId="1017">
      <pivotArea dataOnly="0" labelOnly="1" fieldPosition="0">
        <references count="2">
          <reference field="0" count="1" selected="0">
            <x v="175"/>
          </reference>
          <reference field="1" count="1">
            <x v="207"/>
          </reference>
        </references>
      </pivotArea>
    </format>
    <format dxfId="1016">
      <pivotArea dataOnly="0" labelOnly="1" fieldPosition="0">
        <references count="2">
          <reference field="0" count="1" selected="0">
            <x v="176"/>
          </reference>
          <reference field="1" count="1">
            <x v="208"/>
          </reference>
        </references>
      </pivotArea>
    </format>
    <format dxfId="1015">
      <pivotArea dataOnly="0" labelOnly="1" fieldPosition="0">
        <references count="2">
          <reference field="0" count="1" selected="0">
            <x v="177"/>
          </reference>
          <reference field="1" count="1">
            <x v="209"/>
          </reference>
        </references>
      </pivotArea>
    </format>
    <format dxfId="1014">
      <pivotArea dataOnly="0" labelOnly="1" fieldPosition="0">
        <references count="2">
          <reference field="0" count="1" selected="0">
            <x v="178"/>
          </reference>
          <reference field="1" count="1">
            <x v="210"/>
          </reference>
        </references>
      </pivotArea>
    </format>
    <format dxfId="1013">
      <pivotArea dataOnly="0" labelOnly="1" fieldPosition="0">
        <references count="2">
          <reference field="0" count="1" selected="0">
            <x v="179"/>
          </reference>
          <reference field="1" count="1">
            <x v="211"/>
          </reference>
        </references>
      </pivotArea>
    </format>
    <format dxfId="1012">
      <pivotArea dataOnly="0" labelOnly="1" fieldPosition="0">
        <references count="2">
          <reference field="0" count="1" selected="0">
            <x v="180"/>
          </reference>
          <reference field="1" count="1">
            <x v="212"/>
          </reference>
        </references>
      </pivotArea>
    </format>
    <format dxfId="1011">
      <pivotArea dataOnly="0" labelOnly="1" fieldPosition="0">
        <references count="2">
          <reference field="0" count="1" selected="0">
            <x v="181"/>
          </reference>
          <reference field="1" count="1">
            <x v="213"/>
          </reference>
        </references>
      </pivotArea>
    </format>
    <format dxfId="1010">
      <pivotArea dataOnly="0" labelOnly="1" fieldPosition="0">
        <references count="2">
          <reference field="0" count="1" selected="0">
            <x v="182"/>
          </reference>
          <reference field="1" count="1">
            <x v="214"/>
          </reference>
        </references>
      </pivotArea>
    </format>
    <format dxfId="1009">
      <pivotArea dataOnly="0" labelOnly="1" fieldPosition="0">
        <references count="2">
          <reference field="0" count="1" selected="0">
            <x v="183"/>
          </reference>
          <reference field="1" count="1">
            <x v="215"/>
          </reference>
        </references>
      </pivotArea>
    </format>
    <format dxfId="1008">
      <pivotArea dataOnly="0" labelOnly="1" fieldPosition="0">
        <references count="2">
          <reference field="0" count="1" selected="0">
            <x v="184"/>
          </reference>
          <reference field="1" count="1">
            <x v="216"/>
          </reference>
        </references>
      </pivotArea>
    </format>
    <format dxfId="1007">
      <pivotArea dataOnly="0" labelOnly="1" fieldPosition="0">
        <references count="2">
          <reference field="0" count="1" selected="0">
            <x v="185"/>
          </reference>
          <reference field="1" count="1">
            <x v="217"/>
          </reference>
        </references>
      </pivotArea>
    </format>
    <format dxfId="1006">
      <pivotArea dataOnly="0" labelOnly="1" fieldPosition="0">
        <references count="2">
          <reference field="0" count="1" selected="0">
            <x v="186"/>
          </reference>
          <reference field="1" count="1">
            <x v="218"/>
          </reference>
        </references>
      </pivotArea>
    </format>
    <format dxfId="1005">
      <pivotArea dataOnly="0" labelOnly="1" fieldPosition="0">
        <references count="2">
          <reference field="0" count="1" selected="0">
            <x v="187"/>
          </reference>
          <reference field="1" count="1">
            <x v="219"/>
          </reference>
        </references>
      </pivotArea>
    </format>
    <format dxfId="1004">
      <pivotArea dataOnly="0" labelOnly="1" fieldPosition="0">
        <references count="2">
          <reference field="0" count="1" selected="0">
            <x v="188"/>
          </reference>
          <reference field="1" count="1">
            <x v="220"/>
          </reference>
        </references>
      </pivotArea>
    </format>
    <format dxfId="1003">
      <pivotArea dataOnly="0" labelOnly="1" fieldPosition="0">
        <references count="2">
          <reference field="0" count="1" selected="0">
            <x v="189"/>
          </reference>
          <reference field="1" count="1">
            <x v="221"/>
          </reference>
        </references>
      </pivotArea>
    </format>
    <format dxfId="1002">
      <pivotArea dataOnly="0" labelOnly="1" fieldPosition="0">
        <references count="2">
          <reference field="0" count="1" selected="0">
            <x v="192"/>
          </reference>
          <reference field="1" count="1">
            <x v="224"/>
          </reference>
        </references>
      </pivotArea>
    </format>
    <format dxfId="1001">
      <pivotArea dataOnly="0" labelOnly="1" fieldPosition="0">
        <references count="2">
          <reference field="0" count="1" selected="0">
            <x v="193"/>
          </reference>
          <reference field="1" count="1">
            <x v="225"/>
          </reference>
        </references>
      </pivotArea>
    </format>
    <format dxfId="1000">
      <pivotArea dataOnly="0" labelOnly="1" fieldPosition="0">
        <references count="2">
          <reference field="0" count="1" selected="0">
            <x v="197"/>
          </reference>
          <reference field="1" count="1">
            <x v="236"/>
          </reference>
        </references>
      </pivotArea>
    </format>
    <format dxfId="999">
      <pivotArea dataOnly="0" labelOnly="1" fieldPosition="0">
        <references count="2">
          <reference field="0" count="1" selected="0">
            <x v="199"/>
          </reference>
          <reference field="1" count="1">
            <x v="238"/>
          </reference>
        </references>
      </pivotArea>
    </format>
    <format dxfId="998">
      <pivotArea dataOnly="0" labelOnly="1" fieldPosition="0">
        <references count="2">
          <reference field="0" count="1" selected="0">
            <x v="200"/>
          </reference>
          <reference field="1" count="1">
            <x v="239"/>
          </reference>
        </references>
      </pivotArea>
    </format>
    <format dxfId="997">
      <pivotArea dataOnly="0" labelOnly="1" fieldPosition="0">
        <references count="2">
          <reference field="0" count="1" selected="0">
            <x v="201"/>
          </reference>
          <reference field="1" count="1">
            <x v="240"/>
          </reference>
        </references>
      </pivotArea>
    </format>
    <format dxfId="996">
      <pivotArea dataOnly="0" labelOnly="1" fieldPosition="0">
        <references count="2">
          <reference field="0" count="1" selected="0">
            <x v="204"/>
          </reference>
          <reference field="1" count="1">
            <x v="149"/>
          </reference>
        </references>
      </pivotArea>
    </format>
    <format dxfId="995">
      <pivotArea dataOnly="0" labelOnly="1" fieldPosition="0">
        <references count="2">
          <reference field="0" count="1" selected="0">
            <x v="206"/>
          </reference>
          <reference field="1" count="1">
            <x v="151"/>
          </reference>
        </references>
      </pivotArea>
    </format>
    <format dxfId="994">
      <pivotArea dataOnly="0" labelOnly="1" fieldPosition="0">
        <references count="2">
          <reference field="0" count="1" selected="0">
            <x v="207"/>
          </reference>
          <reference field="1" count="1">
            <x v="152"/>
          </reference>
        </references>
      </pivotArea>
    </format>
    <format dxfId="993">
      <pivotArea dataOnly="0" labelOnly="1" fieldPosition="0">
        <references count="2">
          <reference field="0" count="1" selected="0">
            <x v="208"/>
          </reference>
          <reference field="1" count="1">
            <x v="153"/>
          </reference>
        </references>
      </pivotArea>
    </format>
    <format dxfId="992">
      <pivotArea dataOnly="0" labelOnly="1" fieldPosition="0">
        <references count="2">
          <reference field="0" count="1" selected="0">
            <x v="209"/>
          </reference>
          <reference field="1" count="1">
            <x v="154"/>
          </reference>
        </references>
      </pivotArea>
    </format>
    <format dxfId="991">
      <pivotArea dataOnly="0" labelOnly="1" fieldPosition="0">
        <references count="2">
          <reference field="0" count="1" selected="0">
            <x v="210"/>
          </reference>
          <reference field="1" count="1">
            <x v="155"/>
          </reference>
        </references>
      </pivotArea>
    </format>
    <format dxfId="990">
      <pivotArea dataOnly="0" labelOnly="1" fieldPosition="0">
        <references count="2">
          <reference field="0" count="1" selected="0">
            <x v="211"/>
          </reference>
          <reference field="1" count="1">
            <x v="156"/>
          </reference>
        </references>
      </pivotArea>
    </format>
    <format dxfId="989">
      <pivotArea dataOnly="0" labelOnly="1" fieldPosition="0">
        <references count="2">
          <reference field="0" count="1" selected="0">
            <x v="212"/>
          </reference>
          <reference field="1" count="1">
            <x v="157"/>
          </reference>
        </references>
      </pivotArea>
    </format>
    <format dxfId="988">
      <pivotArea dataOnly="0" labelOnly="1" fieldPosition="0">
        <references count="2">
          <reference field="0" count="1" selected="0">
            <x v="214"/>
          </reference>
          <reference field="1" count="1">
            <x v="159"/>
          </reference>
        </references>
      </pivotArea>
    </format>
    <format dxfId="987">
      <pivotArea dataOnly="0" labelOnly="1" fieldPosition="0">
        <references count="2">
          <reference field="0" count="1" selected="0">
            <x v="215"/>
          </reference>
          <reference field="1" count="1">
            <x v="160"/>
          </reference>
        </references>
      </pivotArea>
    </format>
    <format dxfId="986">
      <pivotArea dataOnly="0" labelOnly="1" fieldPosition="0">
        <references count="2">
          <reference field="0" count="1" selected="0">
            <x v="216"/>
          </reference>
          <reference field="1" count="1">
            <x v="161"/>
          </reference>
        </references>
      </pivotArea>
    </format>
    <format dxfId="985">
      <pivotArea dataOnly="0" labelOnly="1" fieldPosition="0">
        <references count="2">
          <reference field="0" count="1" selected="0">
            <x v="217"/>
          </reference>
          <reference field="1" count="1">
            <x v="162"/>
          </reference>
        </references>
      </pivotArea>
    </format>
    <format dxfId="984">
      <pivotArea dataOnly="0" labelOnly="1" fieldPosition="0">
        <references count="2">
          <reference field="0" count="1" selected="0">
            <x v="218"/>
          </reference>
          <reference field="1" count="1">
            <x v="163"/>
          </reference>
        </references>
      </pivotArea>
    </format>
    <format dxfId="983">
      <pivotArea dataOnly="0" labelOnly="1" fieldPosition="0">
        <references count="2">
          <reference field="0" count="1" selected="0">
            <x v="219"/>
          </reference>
          <reference field="1" count="1">
            <x v="164"/>
          </reference>
        </references>
      </pivotArea>
    </format>
    <format dxfId="982">
      <pivotArea dataOnly="0" labelOnly="1" fieldPosition="0">
        <references count="2">
          <reference field="0" count="1" selected="0">
            <x v="220"/>
          </reference>
          <reference field="1" count="1">
            <x v="165"/>
          </reference>
        </references>
      </pivotArea>
    </format>
    <format dxfId="981">
      <pivotArea dataOnly="0" labelOnly="1" fieldPosition="0">
        <references count="2">
          <reference field="0" count="1" selected="0">
            <x v="221"/>
          </reference>
          <reference field="1" count="1">
            <x v="166"/>
          </reference>
        </references>
      </pivotArea>
    </format>
    <format dxfId="980">
      <pivotArea dataOnly="0" labelOnly="1" fieldPosition="0">
        <references count="2">
          <reference field="0" count="1" selected="0">
            <x v="223"/>
          </reference>
          <reference field="1" count="1">
            <x v="168"/>
          </reference>
        </references>
      </pivotArea>
    </format>
    <format dxfId="979">
      <pivotArea dataOnly="0" labelOnly="1" fieldPosition="0">
        <references count="2">
          <reference field="0" count="1" selected="0">
            <x v="224"/>
          </reference>
          <reference field="1" count="1">
            <x v="169"/>
          </reference>
        </references>
      </pivotArea>
    </format>
    <format dxfId="978">
      <pivotArea dataOnly="0" labelOnly="1" fieldPosition="0">
        <references count="2">
          <reference field="0" count="1" selected="0">
            <x v="225"/>
          </reference>
          <reference field="1" count="1">
            <x v="170"/>
          </reference>
        </references>
      </pivotArea>
    </format>
    <format dxfId="977">
      <pivotArea dataOnly="0" labelOnly="1" fieldPosition="0">
        <references count="2">
          <reference field="0" count="1" selected="0">
            <x v="226"/>
          </reference>
          <reference field="1" count="1">
            <x v="171"/>
          </reference>
        </references>
      </pivotArea>
    </format>
    <format dxfId="976">
      <pivotArea dataOnly="0" labelOnly="1" fieldPosition="0">
        <references count="2">
          <reference field="0" count="1" selected="0">
            <x v="227"/>
          </reference>
          <reference field="1" count="1">
            <x v="172"/>
          </reference>
        </references>
      </pivotArea>
    </format>
    <format dxfId="975">
      <pivotArea dataOnly="0" labelOnly="1" fieldPosition="0">
        <references count="2">
          <reference field="0" count="1" selected="0">
            <x v="228"/>
          </reference>
          <reference field="1" count="1">
            <x v="173"/>
          </reference>
        </references>
      </pivotArea>
    </format>
    <format dxfId="974">
      <pivotArea dataOnly="0" labelOnly="1" fieldPosition="0">
        <references count="2">
          <reference field="0" count="1" selected="0">
            <x v="229"/>
          </reference>
          <reference field="1" count="1">
            <x v="174"/>
          </reference>
        </references>
      </pivotArea>
    </format>
    <format dxfId="973">
      <pivotArea dataOnly="0" labelOnly="1" fieldPosition="0">
        <references count="2">
          <reference field="0" count="1" selected="0">
            <x v="230"/>
          </reference>
          <reference field="1" count="1">
            <x v="175"/>
          </reference>
        </references>
      </pivotArea>
    </format>
    <format dxfId="972">
      <pivotArea dataOnly="0" labelOnly="1" fieldPosition="0">
        <references count="2">
          <reference field="0" count="1" selected="0">
            <x v="231"/>
          </reference>
          <reference field="1" count="1">
            <x v="176"/>
          </reference>
        </references>
      </pivotArea>
    </format>
    <format dxfId="971">
      <pivotArea dataOnly="0" labelOnly="1" fieldPosition="0">
        <references count="2">
          <reference field="0" count="1" selected="0">
            <x v="232"/>
          </reference>
          <reference field="1" count="1">
            <x v="177"/>
          </reference>
        </references>
      </pivotArea>
    </format>
    <format dxfId="970">
      <pivotArea dataOnly="0" labelOnly="1" fieldPosition="0">
        <references count="2">
          <reference field="0" count="1" selected="0">
            <x v="233"/>
          </reference>
          <reference field="1" count="1">
            <x v="178"/>
          </reference>
        </references>
      </pivotArea>
    </format>
    <format dxfId="969">
      <pivotArea dataOnly="0" labelOnly="1" fieldPosition="0">
        <references count="2">
          <reference field="0" count="1" selected="0">
            <x v="234"/>
          </reference>
          <reference field="1" count="1">
            <x v="179"/>
          </reference>
        </references>
      </pivotArea>
    </format>
    <format dxfId="968">
      <pivotArea dataOnly="0" labelOnly="1" fieldPosition="0">
        <references count="2">
          <reference field="0" count="1" selected="0">
            <x v="235"/>
          </reference>
          <reference field="1" count="1">
            <x v="191"/>
          </reference>
        </references>
      </pivotArea>
    </format>
    <format dxfId="967">
      <pivotArea dataOnly="0" labelOnly="1" fieldPosition="0">
        <references count="2">
          <reference field="0" count="1" selected="0">
            <x v="236"/>
          </reference>
          <reference field="1" count="1">
            <x v="192"/>
          </reference>
        </references>
      </pivotArea>
    </format>
    <format dxfId="966">
      <pivotArea dataOnly="0" labelOnly="1" fieldPosition="0">
        <references count="2">
          <reference field="0" count="1" selected="0">
            <x v="237"/>
          </reference>
          <reference field="1" count="1">
            <x v="193"/>
          </reference>
        </references>
      </pivotArea>
    </format>
    <format dxfId="965">
      <pivotArea dataOnly="0" labelOnly="1" fieldPosition="0">
        <references count="2">
          <reference field="0" count="1" selected="0">
            <x v="238"/>
          </reference>
          <reference field="1" count="1">
            <x v="194"/>
          </reference>
        </references>
      </pivotArea>
    </format>
    <format dxfId="964">
      <pivotArea dataOnly="0" labelOnly="1" fieldPosition="0">
        <references count="2">
          <reference field="0" count="1" selected="0">
            <x v="239"/>
          </reference>
          <reference field="1" count="1">
            <x v="195"/>
          </reference>
        </references>
      </pivotArea>
    </format>
    <format dxfId="963">
      <pivotArea dataOnly="0" labelOnly="1" fieldPosition="0">
        <references count="2">
          <reference field="0" count="1" selected="0">
            <x v="240"/>
          </reference>
          <reference field="1" count="1">
            <x v="196"/>
          </reference>
        </references>
      </pivotArea>
    </format>
    <format dxfId="962">
      <pivotArea dataOnly="0" labelOnly="1" fieldPosition="0">
        <references count="2">
          <reference field="0" count="1" selected="0">
            <x v="241"/>
          </reference>
          <reference field="1" count="1">
            <x v="197"/>
          </reference>
        </references>
      </pivotArea>
    </format>
    <format dxfId="961">
      <pivotArea dataOnly="0" labelOnly="1" fieldPosition="0">
        <references count="2">
          <reference field="0" count="1" selected="0">
            <x v="242"/>
          </reference>
          <reference field="1" count="1">
            <x v="198"/>
          </reference>
        </references>
      </pivotArea>
    </format>
    <format dxfId="960">
      <pivotArea dataOnly="0" labelOnly="1" fieldPosition="0">
        <references count="3">
          <reference field="0" count="1" selected="0">
            <x v="0"/>
          </reference>
          <reference field="1" count="1" selected="0">
            <x v="228"/>
          </reference>
          <reference field="2" count="1">
            <x v="153"/>
          </reference>
        </references>
      </pivotArea>
    </format>
    <format dxfId="959">
      <pivotArea dataOnly="0" labelOnly="1" fieldPosition="0">
        <references count="3">
          <reference field="0" count="1" selected="0">
            <x v="2"/>
          </reference>
          <reference field="1" count="1" selected="0">
            <x v="230"/>
          </reference>
          <reference field="2" count="1">
            <x v="225"/>
          </reference>
        </references>
      </pivotArea>
    </format>
    <format dxfId="958">
      <pivotArea dataOnly="0" labelOnly="1" fieldPosition="0">
        <references count="3">
          <reference field="0" count="1" selected="0">
            <x v="3"/>
          </reference>
          <reference field="1" count="1" selected="0">
            <x v="231"/>
          </reference>
          <reference field="2" count="1">
            <x v="88"/>
          </reference>
        </references>
      </pivotArea>
    </format>
    <format dxfId="957">
      <pivotArea dataOnly="0" labelOnly="1" fieldPosition="0">
        <references count="3">
          <reference field="0" count="1" selected="0">
            <x v="4"/>
          </reference>
          <reference field="1" count="1" selected="0">
            <x v="232"/>
          </reference>
          <reference field="2" count="1">
            <x v="90"/>
          </reference>
        </references>
      </pivotArea>
    </format>
    <format dxfId="956">
      <pivotArea dataOnly="0" labelOnly="1" fieldPosition="0">
        <references count="3">
          <reference field="0" count="1" selected="0">
            <x v="5"/>
          </reference>
          <reference field="1" count="1" selected="0">
            <x v="233"/>
          </reference>
          <reference field="2" count="1">
            <x v="224"/>
          </reference>
        </references>
      </pivotArea>
    </format>
    <format dxfId="955">
      <pivotArea dataOnly="0" labelOnly="1" fieldPosition="0">
        <references count="3">
          <reference field="0" count="1" selected="0">
            <x v="7"/>
          </reference>
          <reference field="1" count="1" selected="0">
            <x v="118"/>
          </reference>
          <reference field="2" count="1">
            <x v="171"/>
          </reference>
        </references>
      </pivotArea>
    </format>
    <format dxfId="954">
      <pivotArea dataOnly="0" labelOnly="1" fieldPosition="0">
        <references count="3">
          <reference field="0" count="1" selected="0">
            <x v="9"/>
          </reference>
          <reference field="1" count="1" selected="0">
            <x v="120"/>
          </reference>
          <reference field="2" count="1">
            <x v="168"/>
          </reference>
        </references>
      </pivotArea>
    </format>
    <format dxfId="953">
      <pivotArea dataOnly="0" labelOnly="1" fieldPosition="0">
        <references count="3">
          <reference field="0" count="1" selected="0">
            <x v="10"/>
          </reference>
          <reference field="1" count="1" selected="0">
            <x v="121"/>
          </reference>
          <reference field="2" count="1">
            <x v="82"/>
          </reference>
        </references>
      </pivotArea>
    </format>
    <format dxfId="952">
      <pivotArea dataOnly="0" labelOnly="1" fieldPosition="0">
        <references count="3">
          <reference field="0" count="1" selected="0">
            <x v="11"/>
          </reference>
          <reference field="1" count="1" selected="0">
            <x v="122"/>
          </reference>
          <reference field="2" count="1">
            <x v="26"/>
          </reference>
        </references>
      </pivotArea>
    </format>
    <format dxfId="951">
      <pivotArea dataOnly="0" labelOnly="1" fieldPosition="0">
        <references count="3">
          <reference field="0" count="1" selected="0">
            <x v="12"/>
          </reference>
          <reference field="1" count="1" selected="0">
            <x v="123"/>
          </reference>
          <reference field="2" count="1">
            <x v="150"/>
          </reference>
        </references>
      </pivotArea>
    </format>
    <format dxfId="950">
      <pivotArea dataOnly="0" labelOnly="1" fieldPosition="0">
        <references count="3">
          <reference field="0" count="1" selected="0">
            <x v="16"/>
          </reference>
          <reference field="1" count="1" selected="0">
            <x v="64"/>
          </reference>
          <reference field="2" count="1">
            <x v="157"/>
          </reference>
        </references>
      </pivotArea>
    </format>
    <format dxfId="949">
      <pivotArea dataOnly="0" labelOnly="1" fieldPosition="0">
        <references count="3">
          <reference field="0" count="1" selected="0">
            <x v="18"/>
          </reference>
          <reference field="1" count="1" selected="0">
            <x v="66"/>
          </reference>
          <reference field="2" count="1">
            <x v="189"/>
          </reference>
        </references>
      </pivotArea>
    </format>
    <format dxfId="948">
      <pivotArea dataOnly="0" labelOnly="1" fieldPosition="0">
        <references count="3">
          <reference field="0" count="1" selected="0">
            <x v="22"/>
          </reference>
          <reference field="1" count="1" selected="0">
            <x v="19"/>
          </reference>
          <reference field="2" count="1">
            <x v="39"/>
          </reference>
        </references>
      </pivotArea>
    </format>
    <format dxfId="947">
      <pivotArea dataOnly="0" labelOnly="1" fieldPosition="0">
        <references count="3">
          <reference field="0" count="1" selected="0">
            <x v="25"/>
          </reference>
          <reference field="1" count="1" selected="0">
            <x v="22"/>
          </reference>
          <reference field="2" count="1">
            <x v="84"/>
          </reference>
        </references>
      </pivotArea>
    </format>
    <format dxfId="946">
      <pivotArea dataOnly="0" labelOnly="1" fieldPosition="0">
        <references count="3">
          <reference field="0" count="1" selected="0">
            <x v="26"/>
          </reference>
          <reference field="1" count="1" selected="0">
            <x v="23"/>
          </reference>
          <reference field="2" count="1">
            <x v="217"/>
          </reference>
        </references>
      </pivotArea>
    </format>
    <format dxfId="945">
      <pivotArea dataOnly="0" labelOnly="1" fieldPosition="0">
        <references count="3">
          <reference field="0" count="1" selected="0">
            <x v="28"/>
          </reference>
          <reference field="1" count="1" selected="0">
            <x v="25"/>
          </reference>
          <reference field="2" count="1">
            <x v="52"/>
          </reference>
        </references>
      </pivotArea>
    </format>
    <format dxfId="944">
      <pivotArea dataOnly="0" labelOnly="1" fieldPosition="0">
        <references count="3">
          <reference field="0" count="1" selected="0">
            <x v="29"/>
          </reference>
          <reference field="1" count="1" selected="0">
            <x v="26"/>
          </reference>
          <reference field="2" count="1">
            <x v="62"/>
          </reference>
        </references>
      </pivotArea>
    </format>
    <format dxfId="943">
      <pivotArea dataOnly="0" labelOnly="1" fieldPosition="0">
        <references count="3">
          <reference field="0" count="1" selected="0">
            <x v="30"/>
          </reference>
          <reference field="1" count="1" selected="0">
            <x v="27"/>
          </reference>
          <reference field="2" count="1">
            <x v="7"/>
          </reference>
        </references>
      </pivotArea>
    </format>
    <format dxfId="942">
      <pivotArea dataOnly="0" labelOnly="1" fieldPosition="0">
        <references count="3">
          <reference field="0" count="1" selected="0">
            <x v="31"/>
          </reference>
          <reference field="1" count="1" selected="0">
            <x v="28"/>
          </reference>
          <reference field="2" count="1">
            <x v="53"/>
          </reference>
        </references>
      </pivotArea>
    </format>
    <format dxfId="941">
      <pivotArea dataOnly="0" labelOnly="1" fieldPosition="0">
        <references count="3">
          <reference field="0" count="1" selected="0">
            <x v="35"/>
          </reference>
          <reference field="1" count="1" selected="0">
            <x v="32"/>
          </reference>
          <reference field="2" count="1">
            <x v="51"/>
          </reference>
        </references>
      </pivotArea>
    </format>
    <format dxfId="940">
      <pivotArea dataOnly="0" labelOnly="1" fieldPosition="0">
        <references count="3">
          <reference field="0" count="1" selected="0">
            <x v="36"/>
          </reference>
          <reference field="1" count="1" selected="0">
            <x v="33"/>
          </reference>
          <reference field="2" count="1">
            <x v="130"/>
          </reference>
        </references>
      </pivotArea>
    </format>
    <format dxfId="939">
      <pivotArea dataOnly="0" labelOnly="1" fieldPosition="0">
        <references count="3">
          <reference field="0" count="1" selected="0">
            <x v="37"/>
          </reference>
          <reference field="1" count="1" selected="0">
            <x v="34"/>
          </reference>
          <reference field="2" count="1">
            <x v="70"/>
          </reference>
        </references>
      </pivotArea>
    </format>
    <format dxfId="938">
      <pivotArea dataOnly="0" labelOnly="1" fieldPosition="0">
        <references count="3">
          <reference field="0" count="1" selected="0">
            <x v="38"/>
          </reference>
          <reference field="1" count="1" selected="0">
            <x v="0"/>
          </reference>
          <reference field="2" count="1">
            <x v="45"/>
          </reference>
        </references>
      </pivotArea>
    </format>
    <format dxfId="937">
      <pivotArea dataOnly="0" labelOnly="1" fieldPosition="0">
        <references count="3">
          <reference field="0" count="1" selected="0">
            <x v="39"/>
          </reference>
          <reference field="1" count="1" selected="0">
            <x v="1"/>
          </reference>
          <reference field="2" count="1">
            <x v="46"/>
          </reference>
        </references>
      </pivotArea>
    </format>
    <format dxfId="936">
      <pivotArea dataOnly="0" labelOnly="1" fieldPosition="0">
        <references count="3">
          <reference field="0" count="1" selected="0">
            <x v="40"/>
          </reference>
          <reference field="1" count="1" selected="0">
            <x v="2"/>
          </reference>
          <reference field="2" count="1">
            <x v="128"/>
          </reference>
        </references>
      </pivotArea>
    </format>
    <format dxfId="935">
      <pivotArea dataOnly="0" labelOnly="1" fieldPosition="0">
        <references count="3">
          <reference field="0" count="1" selected="0">
            <x v="41"/>
          </reference>
          <reference field="1" count="1" selected="0">
            <x v="3"/>
          </reference>
          <reference field="2" count="1">
            <x v="105"/>
          </reference>
        </references>
      </pivotArea>
    </format>
    <format dxfId="934">
      <pivotArea dataOnly="0" labelOnly="1" fieldPosition="0">
        <references count="3">
          <reference field="0" count="1" selected="0">
            <x v="42"/>
          </reference>
          <reference field="1" count="1" selected="0">
            <x v="4"/>
          </reference>
          <reference field="2" count="1">
            <x v="64"/>
          </reference>
        </references>
      </pivotArea>
    </format>
    <format dxfId="933">
      <pivotArea dataOnly="0" labelOnly="1" fieldPosition="0">
        <references count="3">
          <reference field="0" count="1" selected="0">
            <x v="43"/>
          </reference>
          <reference field="1" count="1" selected="0">
            <x v="5"/>
          </reference>
          <reference field="2" count="1">
            <x v="19"/>
          </reference>
        </references>
      </pivotArea>
    </format>
    <format dxfId="932">
      <pivotArea dataOnly="0" labelOnly="1" fieldPosition="0">
        <references count="3">
          <reference field="0" count="1" selected="0">
            <x v="44"/>
          </reference>
          <reference field="1" count="1" selected="0">
            <x v="6"/>
          </reference>
          <reference field="2" count="1">
            <x v="23"/>
          </reference>
        </references>
      </pivotArea>
    </format>
    <format dxfId="931">
      <pivotArea dataOnly="0" labelOnly="1" fieldPosition="0">
        <references count="3">
          <reference field="0" count="1" selected="0">
            <x v="45"/>
          </reference>
          <reference field="1" count="1" selected="0">
            <x v="7"/>
          </reference>
          <reference field="2" count="1">
            <x v="22"/>
          </reference>
        </references>
      </pivotArea>
    </format>
    <format dxfId="930">
      <pivotArea dataOnly="0" labelOnly="1" fieldPosition="0">
        <references count="3">
          <reference field="0" count="1" selected="0">
            <x v="46"/>
          </reference>
          <reference field="1" count="1" selected="0">
            <x v="8"/>
          </reference>
          <reference field="2" count="1">
            <x v="135"/>
          </reference>
        </references>
      </pivotArea>
    </format>
    <format dxfId="929">
      <pivotArea dataOnly="0" labelOnly="1" fieldPosition="0">
        <references count="3">
          <reference field="0" count="1" selected="0">
            <x v="47"/>
          </reference>
          <reference field="1" count="1" selected="0">
            <x v="9"/>
          </reference>
          <reference field="2" count="1">
            <x v="141"/>
          </reference>
        </references>
      </pivotArea>
    </format>
    <format dxfId="928">
      <pivotArea dataOnly="0" labelOnly="1" fieldPosition="0">
        <references count="3">
          <reference field="0" count="1" selected="0">
            <x v="49"/>
          </reference>
          <reference field="1" count="1" selected="0">
            <x v="11"/>
          </reference>
          <reference field="2" count="1">
            <x v="127"/>
          </reference>
        </references>
      </pivotArea>
    </format>
    <format dxfId="927">
      <pivotArea dataOnly="0" labelOnly="1" fieldPosition="0">
        <references count="3">
          <reference field="0" count="1" selected="0">
            <x v="55"/>
          </reference>
          <reference field="1" count="1" selected="0">
            <x v="35"/>
          </reference>
          <reference field="2" count="1">
            <x v="65"/>
          </reference>
        </references>
      </pivotArea>
    </format>
    <format dxfId="926">
      <pivotArea dataOnly="0" labelOnly="1" fieldPosition="0">
        <references count="3">
          <reference field="0" count="1" selected="0">
            <x v="56"/>
          </reference>
          <reference field="1" count="1" selected="0">
            <x v="36"/>
          </reference>
          <reference field="2" count="1">
            <x v="183"/>
          </reference>
        </references>
      </pivotArea>
    </format>
    <format dxfId="925">
      <pivotArea dataOnly="0" labelOnly="1" fieldPosition="0">
        <references count="3">
          <reference field="0" count="1" selected="0">
            <x v="62"/>
          </reference>
          <reference field="1" count="1" selected="0">
            <x v="42"/>
          </reference>
          <reference field="2" count="1">
            <x v="15"/>
          </reference>
        </references>
      </pivotArea>
    </format>
    <format dxfId="924">
      <pivotArea dataOnly="0" labelOnly="1" fieldPosition="0">
        <references count="3">
          <reference field="0" count="1" selected="0">
            <x v="63"/>
          </reference>
          <reference field="1" count="1" selected="0">
            <x v="43"/>
          </reference>
          <reference field="2" count="1">
            <x v="152"/>
          </reference>
        </references>
      </pivotArea>
    </format>
    <format dxfId="923">
      <pivotArea dataOnly="0" labelOnly="1" fieldPosition="0">
        <references count="3">
          <reference field="0" count="1" selected="0">
            <x v="64"/>
          </reference>
          <reference field="1" count="1" selected="0">
            <x v="44"/>
          </reference>
          <reference field="2" count="1">
            <x v="146"/>
          </reference>
        </references>
      </pivotArea>
    </format>
    <format dxfId="922">
      <pivotArea dataOnly="0" labelOnly="1" fieldPosition="0">
        <references count="3">
          <reference field="0" count="1" selected="0">
            <x v="65"/>
          </reference>
          <reference field="1" count="1" selected="0">
            <x v="45"/>
          </reference>
          <reference field="2" count="1">
            <x v="204"/>
          </reference>
        </references>
      </pivotArea>
    </format>
    <format dxfId="921">
      <pivotArea dataOnly="0" labelOnly="1" fieldPosition="0">
        <references count="3">
          <reference field="0" count="1" selected="0">
            <x v="66"/>
          </reference>
          <reference field="1" count="1" selected="0">
            <x v="46"/>
          </reference>
          <reference field="2" count="1">
            <x v="92"/>
          </reference>
        </references>
      </pivotArea>
    </format>
    <format dxfId="920">
      <pivotArea dataOnly="0" labelOnly="1" fieldPosition="0">
        <references count="3">
          <reference field="0" count="1" selected="0">
            <x v="67"/>
          </reference>
          <reference field="1" count="1" selected="0">
            <x v="47"/>
          </reference>
          <reference field="2" count="1">
            <x v="181"/>
          </reference>
        </references>
      </pivotArea>
    </format>
    <format dxfId="919">
      <pivotArea dataOnly="0" labelOnly="1" fieldPosition="0">
        <references count="3">
          <reference field="0" count="1" selected="0">
            <x v="68"/>
          </reference>
          <reference field="1" count="1" selected="0">
            <x v="48"/>
          </reference>
          <reference field="2" count="1">
            <x v="231"/>
          </reference>
        </references>
      </pivotArea>
    </format>
    <format dxfId="918">
      <pivotArea dataOnly="0" labelOnly="1" fieldPosition="0">
        <references count="3">
          <reference field="0" count="1" selected="0">
            <x v="79"/>
          </reference>
          <reference field="1" count="1" selected="0">
            <x v="59"/>
          </reference>
          <reference field="2" count="1">
            <x v="21"/>
          </reference>
        </references>
      </pivotArea>
    </format>
    <format dxfId="917">
      <pivotArea dataOnly="0" labelOnly="1" fieldPosition="0">
        <references count="3">
          <reference field="0" count="1" selected="0">
            <x v="81"/>
          </reference>
          <reference field="1" count="1" selected="0">
            <x v="68"/>
          </reference>
          <reference field="2" count="1">
            <x v="112"/>
          </reference>
        </references>
      </pivotArea>
    </format>
    <format dxfId="916">
      <pivotArea dataOnly="0" labelOnly="1" fieldPosition="0">
        <references count="3">
          <reference field="0" count="1" selected="0">
            <x v="82"/>
          </reference>
          <reference field="1" count="1" selected="0">
            <x v="69"/>
          </reference>
          <reference field="2" count="1">
            <x v="226"/>
          </reference>
        </references>
      </pivotArea>
    </format>
    <format dxfId="915">
      <pivotArea dataOnly="0" labelOnly="1" fieldPosition="0">
        <references count="3">
          <reference field="0" count="1" selected="0">
            <x v="83"/>
          </reference>
          <reference field="1" count="1" selected="0">
            <x v="70"/>
          </reference>
          <reference field="2" count="1">
            <x v="193"/>
          </reference>
        </references>
      </pivotArea>
    </format>
    <format dxfId="914">
      <pivotArea dataOnly="0" labelOnly="1" fieldPosition="0">
        <references count="3">
          <reference field="0" count="1" selected="0">
            <x v="84"/>
          </reference>
          <reference field="1" count="1" selected="0">
            <x v="71"/>
          </reference>
          <reference field="2" count="1">
            <x v="192"/>
          </reference>
        </references>
      </pivotArea>
    </format>
    <format dxfId="913">
      <pivotArea dataOnly="0" labelOnly="1" fieldPosition="0">
        <references count="3">
          <reference field="0" count="1" selected="0">
            <x v="85"/>
          </reference>
          <reference field="1" count="1" selected="0">
            <x v="72"/>
          </reference>
          <reference field="2" count="1">
            <x v="87"/>
          </reference>
        </references>
      </pivotArea>
    </format>
    <format dxfId="912">
      <pivotArea dataOnly="0" labelOnly="1" fieldPosition="0">
        <references count="3">
          <reference field="0" count="1" selected="0">
            <x v="86"/>
          </reference>
          <reference field="1" count="1" selected="0">
            <x v="73"/>
          </reference>
          <reference field="2" count="1">
            <x v="154"/>
          </reference>
        </references>
      </pivotArea>
    </format>
    <format dxfId="911">
      <pivotArea dataOnly="0" labelOnly="1" fieldPosition="0">
        <references count="3">
          <reference field="0" count="1" selected="0">
            <x v="87"/>
          </reference>
          <reference field="1" count="1" selected="0">
            <x v="74"/>
          </reference>
          <reference field="2" count="1">
            <x v="208"/>
          </reference>
        </references>
      </pivotArea>
    </format>
    <format dxfId="910">
      <pivotArea dataOnly="0" labelOnly="1" fieldPosition="0">
        <references count="3">
          <reference field="0" count="1" selected="0">
            <x v="88"/>
          </reference>
          <reference field="1" count="1" selected="0">
            <x v="75"/>
          </reference>
          <reference field="2" count="1">
            <x v="38"/>
          </reference>
        </references>
      </pivotArea>
    </format>
    <format dxfId="909">
      <pivotArea dataOnly="0" labelOnly="1" fieldPosition="0">
        <references count="3">
          <reference field="0" count="1" selected="0">
            <x v="89"/>
          </reference>
          <reference field="1" count="1" selected="0">
            <x v="76"/>
          </reference>
          <reference field="2" count="1">
            <x v="232"/>
          </reference>
        </references>
      </pivotArea>
    </format>
    <format dxfId="908">
      <pivotArea dataOnly="0" labelOnly="1" fieldPosition="0">
        <references count="3">
          <reference field="0" count="1" selected="0">
            <x v="90"/>
          </reference>
          <reference field="1" count="1" selected="0">
            <x v="77"/>
          </reference>
          <reference field="2" count="1">
            <x v="43"/>
          </reference>
        </references>
      </pivotArea>
    </format>
    <format dxfId="907">
      <pivotArea dataOnly="0" labelOnly="1" fieldPosition="0">
        <references count="3">
          <reference field="0" count="1" selected="0">
            <x v="91"/>
          </reference>
          <reference field="1" count="1" selected="0">
            <x v="78"/>
          </reference>
          <reference field="2" count="1">
            <x v="12"/>
          </reference>
        </references>
      </pivotArea>
    </format>
    <format dxfId="906">
      <pivotArea dataOnly="0" labelOnly="1" fieldPosition="0">
        <references count="3">
          <reference field="0" count="1" selected="0">
            <x v="93"/>
          </reference>
          <reference field="1" count="1" selected="0">
            <x v="80"/>
          </reference>
          <reference field="2" count="1">
            <x v="180"/>
          </reference>
        </references>
      </pivotArea>
    </format>
    <format dxfId="905">
      <pivotArea dataOnly="0" labelOnly="1" fieldPosition="0">
        <references count="3">
          <reference field="0" count="1" selected="0">
            <x v="94"/>
          </reference>
          <reference field="1" count="1" selected="0">
            <x v="81"/>
          </reference>
          <reference field="2" count="1">
            <x v="60"/>
          </reference>
        </references>
      </pivotArea>
    </format>
    <format dxfId="904">
      <pivotArea dataOnly="0" labelOnly="1" fieldPosition="0">
        <references count="3">
          <reference field="0" count="1" selected="0">
            <x v="95"/>
          </reference>
          <reference field="1" count="1" selected="0">
            <x v="82"/>
          </reference>
          <reference field="2" count="1">
            <x v="5"/>
          </reference>
        </references>
      </pivotArea>
    </format>
    <format dxfId="903">
      <pivotArea dataOnly="0" labelOnly="1" fieldPosition="0">
        <references count="3">
          <reference field="0" count="1" selected="0">
            <x v="96"/>
          </reference>
          <reference field="1" count="1" selected="0">
            <x v="83"/>
          </reference>
          <reference field="2" count="1">
            <x v="173"/>
          </reference>
        </references>
      </pivotArea>
    </format>
    <format dxfId="902">
      <pivotArea dataOnly="0" labelOnly="1" fieldPosition="0">
        <references count="3">
          <reference field="0" count="1" selected="0">
            <x v="97"/>
          </reference>
          <reference field="1" count="1" selected="0">
            <x v="84"/>
          </reference>
          <reference field="2" count="1">
            <x v="6"/>
          </reference>
        </references>
      </pivotArea>
    </format>
    <format dxfId="901">
      <pivotArea dataOnly="0" labelOnly="1" fieldPosition="0">
        <references count="3">
          <reference field="0" count="1" selected="0">
            <x v="98"/>
          </reference>
          <reference field="1" count="1" selected="0">
            <x v="85"/>
          </reference>
          <reference field="2" count="1">
            <x v="214"/>
          </reference>
        </references>
      </pivotArea>
    </format>
    <format dxfId="900">
      <pivotArea dataOnly="0" labelOnly="1" fieldPosition="0">
        <references count="3">
          <reference field="0" count="1" selected="0">
            <x v="99"/>
          </reference>
          <reference field="1" count="1" selected="0">
            <x v="86"/>
          </reference>
          <reference field="2" count="1">
            <x v="66"/>
          </reference>
        </references>
      </pivotArea>
    </format>
    <format dxfId="899">
      <pivotArea dataOnly="0" labelOnly="1" fieldPosition="0">
        <references count="3">
          <reference field="0" count="1" selected="0">
            <x v="100"/>
          </reference>
          <reference field="1" count="1" selected="0">
            <x v="87"/>
          </reference>
          <reference field="2" count="1">
            <x v="75"/>
          </reference>
        </references>
      </pivotArea>
    </format>
    <format dxfId="898">
      <pivotArea dataOnly="0" labelOnly="1" fieldPosition="0">
        <references count="3">
          <reference field="0" count="1" selected="0">
            <x v="101"/>
          </reference>
          <reference field="1" count="1" selected="0">
            <x v="88"/>
          </reference>
          <reference field="2" count="1">
            <x v="29"/>
          </reference>
        </references>
      </pivotArea>
    </format>
    <format dxfId="897">
      <pivotArea dataOnly="0" labelOnly="1" fieldPosition="0">
        <references count="3">
          <reference field="0" count="1" selected="0">
            <x v="102"/>
          </reference>
          <reference field="1" count="1" selected="0">
            <x v="89"/>
          </reference>
          <reference field="2" count="1">
            <x v="14"/>
          </reference>
        </references>
      </pivotArea>
    </format>
    <format dxfId="896">
      <pivotArea dataOnly="0" labelOnly="1" fieldPosition="0">
        <references count="3">
          <reference field="0" count="1" selected="0">
            <x v="103"/>
          </reference>
          <reference field="1" count="1" selected="0">
            <x v="90"/>
          </reference>
          <reference field="2" count="1">
            <x v="73"/>
          </reference>
        </references>
      </pivotArea>
    </format>
    <format dxfId="895">
      <pivotArea dataOnly="0" labelOnly="1" fieldPosition="0">
        <references count="3">
          <reference field="0" count="1" selected="0">
            <x v="104"/>
          </reference>
          <reference field="1" count="1" selected="0">
            <x v="91"/>
          </reference>
          <reference field="2" count="1">
            <x v="68"/>
          </reference>
        </references>
      </pivotArea>
    </format>
    <format dxfId="894">
      <pivotArea dataOnly="0" labelOnly="1" fieldPosition="0">
        <references count="3">
          <reference field="0" count="1" selected="0">
            <x v="105"/>
          </reference>
          <reference field="1" count="1" selected="0">
            <x v="92"/>
          </reference>
          <reference field="2" count="1">
            <x v="134"/>
          </reference>
        </references>
      </pivotArea>
    </format>
    <format dxfId="893">
      <pivotArea dataOnly="0" labelOnly="1" fieldPosition="0">
        <references count="3">
          <reference field="0" count="1" selected="0">
            <x v="106"/>
          </reference>
          <reference field="1" count="1" selected="0">
            <x v="93"/>
          </reference>
          <reference field="2" count="1">
            <x v="76"/>
          </reference>
        </references>
      </pivotArea>
    </format>
    <format dxfId="892">
      <pivotArea dataOnly="0" labelOnly="1" fieldPosition="0">
        <references count="3">
          <reference field="0" count="1" selected="0">
            <x v="107"/>
          </reference>
          <reference field="1" count="1" selected="0">
            <x v="94"/>
          </reference>
          <reference field="2" count="1">
            <x v="190"/>
          </reference>
        </references>
      </pivotArea>
    </format>
    <format dxfId="891">
      <pivotArea dataOnly="0" labelOnly="1" fieldPosition="0">
        <references count="3">
          <reference field="0" count="1" selected="0">
            <x v="108"/>
          </reference>
          <reference field="1" count="1" selected="0">
            <x v="95"/>
          </reference>
          <reference field="2" count="1">
            <x v="236"/>
          </reference>
        </references>
      </pivotArea>
    </format>
    <format dxfId="890">
      <pivotArea dataOnly="0" labelOnly="1" fieldPosition="0">
        <references count="3">
          <reference field="0" count="1" selected="0">
            <x v="110"/>
          </reference>
          <reference field="1" count="1" selected="0">
            <x v="97"/>
          </reference>
          <reference field="2" count="1">
            <x v="123"/>
          </reference>
        </references>
      </pivotArea>
    </format>
    <format dxfId="889">
      <pivotArea dataOnly="0" labelOnly="1" fieldPosition="0">
        <references count="3">
          <reference field="0" count="1" selected="0">
            <x v="111"/>
          </reference>
          <reference field="1" count="1" selected="0">
            <x v="98"/>
          </reference>
          <reference field="2" count="1">
            <x v="83"/>
          </reference>
        </references>
      </pivotArea>
    </format>
    <format dxfId="888">
      <pivotArea dataOnly="0" labelOnly="1" fieldPosition="0">
        <references count="3">
          <reference field="0" count="1" selected="0">
            <x v="113"/>
          </reference>
          <reference field="1" count="1" selected="0">
            <x v="100"/>
          </reference>
          <reference field="2" count="1">
            <x v="124"/>
          </reference>
        </references>
      </pivotArea>
    </format>
    <format dxfId="887">
      <pivotArea dataOnly="0" labelOnly="1" fieldPosition="0">
        <references count="3">
          <reference field="0" count="1" selected="0">
            <x v="121"/>
          </reference>
          <reference field="1" count="1" selected="0">
            <x v="108"/>
          </reference>
          <reference field="2" count="1">
            <x v="207"/>
          </reference>
        </references>
      </pivotArea>
    </format>
    <format dxfId="886">
      <pivotArea dataOnly="0" labelOnly="1" fieldPosition="0">
        <references count="3">
          <reference field="0" count="1" selected="0">
            <x v="122"/>
          </reference>
          <reference field="1" count="1" selected="0">
            <x v="109"/>
          </reference>
          <reference field="2" count="1">
            <x v="35"/>
          </reference>
        </references>
      </pivotArea>
    </format>
    <format dxfId="885">
      <pivotArea dataOnly="0" labelOnly="1" fieldPosition="0">
        <references count="3">
          <reference field="0" count="1" selected="0">
            <x v="123"/>
          </reference>
          <reference field="1" count="1" selected="0">
            <x v="110"/>
          </reference>
          <reference field="2" count="1">
            <x v="176"/>
          </reference>
        </references>
      </pivotArea>
    </format>
    <format dxfId="884">
      <pivotArea dataOnly="0" labelOnly="1" fieldPosition="0">
        <references count="3">
          <reference field="0" count="1" selected="0">
            <x v="124"/>
          </reference>
          <reference field="1" count="1" selected="0">
            <x v="111"/>
          </reference>
          <reference field="2" count="1">
            <x v="218"/>
          </reference>
        </references>
      </pivotArea>
    </format>
    <format dxfId="883">
      <pivotArea dataOnly="0" labelOnly="1" fieldPosition="0">
        <references count="3">
          <reference field="0" count="1" selected="0">
            <x v="125"/>
          </reference>
          <reference field="1" count="1" selected="0">
            <x v="112"/>
          </reference>
          <reference field="2" count="1">
            <x v="197"/>
          </reference>
        </references>
      </pivotArea>
    </format>
    <format dxfId="882">
      <pivotArea dataOnly="0" labelOnly="1" fieldPosition="0">
        <references count="3">
          <reference field="0" count="1" selected="0">
            <x v="126"/>
          </reference>
          <reference field="1" count="1" selected="0">
            <x v="113"/>
          </reference>
          <reference field="2" count="1">
            <x v="191"/>
          </reference>
        </references>
      </pivotArea>
    </format>
    <format dxfId="881">
      <pivotArea dataOnly="0" labelOnly="1" fieldPosition="0">
        <references count="3">
          <reference field="0" count="1" selected="0">
            <x v="127"/>
          </reference>
          <reference field="1" count="1" selected="0">
            <x v="114"/>
          </reference>
          <reference field="2" count="1">
            <x v="174"/>
          </reference>
        </references>
      </pivotArea>
    </format>
    <format dxfId="880">
      <pivotArea dataOnly="0" labelOnly="1" fieldPosition="0">
        <references count="3">
          <reference field="0" count="1" selected="0">
            <x v="128"/>
          </reference>
          <reference field="1" count="1" selected="0">
            <x v="115"/>
          </reference>
          <reference field="2" count="1">
            <x v="59"/>
          </reference>
        </references>
      </pivotArea>
    </format>
    <format dxfId="879">
      <pivotArea dataOnly="0" labelOnly="1" fieldPosition="0">
        <references count="3">
          <reference field="0" count="1" selected="0">
            <x v="129"/>
          </reference>
          <reference field="1" count="1" selected="0">
            <x v="116"/>
          </reference>
          <reference field="2" count="1">
            <x v="212"/>
          </reference>
        </references>
      </pivotArea>
    </format>
    <format dxfId="878">
      <pivotArea dataOnly="0" labelOnly="1" fieldPosition="0">
        <references count="3">
          <reference field="0" count="1" selected="0">
            <x v="130"/>
          </reference>
          <reference field="1" count="1" selected="0">
            <x v="117"/>
          </reference>
          <reference field="2" count="1">
            <x v="118"/>
          </reference>
        </references>
      </pivotArea>
    </format>
    <format dxfId="877">
      <pivotArea dataOnly="0" labelOnly="1" fieldPosition="0">
        <references count="3">
          <reference field="0" count="1" selected="0">
            <x v="134"/>
          </reference>
          <reference field="1" count="1" selected="0">
            <x v="127"/>
          </reference>
          <reference field="2" count="1">
            <x v="2"/>
          </reference>
        </references>
      </pivotArea>
    </format>
    <format dxfId="876">
      <pivotArea dataOnly="0" labelOnly="1" fieldPosition="0">
        <references count="3">
          <reference field="0" count="1" selected="0">
            <x v="135"/>
          </reference>
          <reference field="1" count="1" selected="0">
            <x v="128"/>
          </reference>
          <reference field="2" count="1">
            <x v="151"/>
          </reference>
        </references>
      </pivotArea>
    </format>
    <format dxfId="875">
      <pivotArea dataOnly="0" labelOnly="1" fieldPosition="0">
        <references count="3">
          <reference field="0" count="1" selected="0">
            <x v="136"/>
          </reference>
          <reference field="1" count="1" selected="0">
            <x v="129"/>
          </reference>
          <reference field="2" count="1">
            <x v="219"/>
          </reference>
        </references>
      </pivotArea>
    </format>
    <format dxfId="874">
      <pivotArea dataOnly="0" labelOnly="1" fieldPosition="0">
        <references count="3">
          <reference field="0" count="1" selected="0">
            <x v="144"/>
          </reference>
          <reference field="1" count="1" selected="0">
            <x v="137"/>
          </reference>
          <reference field="2" count="1">
            <x v="79"/>
          </reference>
        </references>
      </pivotArea>
    </format>
    <format dxfId="873">
      <pivotArea dataOnly="0" labelOnly="1" fieldPosition="0">
        <references count="3">
          <reference field="0" count="1" selected="0">
            <x v="146"/>
          </reference>
          <reference field="1" count="1" selected="0">
            <x v="139"/>
          </reference>
          <reference field="2" count="1">
            <x v="30"/>
          </reference>
        </references>
      </pivotArea>
    </format>
    <format dxfId="872">
      <pivotArea dataOnly="0" labelOnly="1" fieldPosition="0">
        <references count="3">
          <reference field="0" count="1" selected="0">
            <x v="147"/>
          </reference>
          <reference field="1" count="1" selected="0">
            <x v="140"/>
          </reference>
          <reference field="2" count="1">
            <x v="211"/>
          </reference>
        </references>
      </pivotArea>
    </format>
    <format dxfId="871">
      <pivotArea dataOnly="0" labelOnly="1" fieldPosition="0">
        <references count="3">
          <reference field="0" count="1" selected="0">
            <x v="148"/>
          </reference>
          <reference field="1" count="1" selected="0">
            <x v="141"/>
          </reference>
          <reference field="2" count="1">
            <x v="95"/>
          </reference>
        </references>
      </pivotArea>
    </format>
    <format dxfId="870">
      <pivotArea dataOnly="0" labelOnly="1" fieldPosition="0">
        <references count="3">
          <reference field="0" count="1" selected="0">
            <x v="149"/>
          </reference>
          <reference field="1" count="1" selected="0">
            <x v="142"/>
          </reference>
          <reference field="2" count="1">
            <x v="165"/>
          </reference>
        </references>
      </pivotArea>
    </format>
    <format dxfId="869">
      <pivotArea dataOnly="0" labelOnly="1" fieldPosition="0">
        <references count="3">
          <reference field="0" count="1" selected="0">
            <x v="150"/>
          </reference>
          <reference field="1" count="1" selected="0">
            <x v="143"/>
          </reference>
          <reference field="2" count="1">
            <x v="166"/>
          </reference>
        </references>
      </pivotArea>
    </format>
    <format dxfId="868">
      <pivotArea dataOnly="0" labelOnly="1" fieldPosition="0">
        <references count="3">
          <reference field="0" count="1" selected="0">
            <x v="151"/>
          </reference>
          <reference field="1" count="1" selected="0">
            <x v="144"/>
          </reference>
          <reference field="2" count="1">
            <x v="85"/>
          </reference>
        </references>
      </pivotArea>
    </format>
    <format dxfId="867">
      <pivotArea dataOnly="0" labelOnly="1" fieldPosition="0">
        <references count="3">
          <reference field="0" count="1" selected="0">
            <x v="152"/>
          </reference>
          <reference field="1" count="1" selected="0">
            <x v="145"/>
          </reference>
          <reference field="2" count="1">
            <x v="86"/>
          </reference>
        </references>
      </pivotArea>
    </format>
    <format dxfId="866">
      <pivotArea dataOnly="0" labelOnly="1" fieldPosition="0">
        <references count="3">
          <reference field="0" count="1" selected="0">
            <x v="153"/>
          </reference>
          <reference field="1" count="1" selected="0">
            <x v="146"/>
          </reference>
          <reference field="2" count="1">
            <x v="54"/>
          </reference>
        </references>
      </pivotArea>
    </format>
    <format dxfId="865">
      <pivotArea dataOnly="0" labelOnly="1" fieldPosition="0">
        <references count="3">
          <reference field="0" count="1" selected="0">
            <x v="154"/>
          </reference>
          <reference field="1" count="1" selected="0">
            <x v="147"/>
          </reference>
          <reference field="2" count="1">
            <x v="109"/>
          </reference>
        </references>
      </pivotArea>
    </format>
    <format dxfId="864">
      <pivotArea dataOnly="0" labelOnly="1" fieldPosition="0">
        <references count="3">
          <reference field="0" count="1" selected="0">
            <x v="155"/>
          </reference>
          <reference field="1" count="1" selected="0">
            <x v="148"/>
          </reference>
          <reference field="2" count="1">
            <x v="3"/>
          </reference>
        </references>
      </pivotArea>
    </format>
    <format dxfId="863">
      <pivotArea dataOnly="0" labelOnly="1" fieldPosition="0">
        <references count="3">
          <reference field="0" count="1" selected="0">
            <x v="159"/>
          </reference>
          <reference field="1" count="1" selected="0">
            <x v="183"/>
          </reference>
          <reference field="2" count="1">
            <x v="122"/>
          </reference>
        </references>
      </pivotArea>
    </format>
    <format dxfId="862">
      <pivotArea dataOnly="0" labelOnly="1" fieldPosition="0">
        <references count="3">
          <reference field="0" count="1" selected="0">
            <x v="160"/>
          </reference>
          <reference field="1" count="1" selected="0">
            <x v="184"/>
          </reference>
          <reference field="2" count="1">
            <x v="187"/>
          </reference>
        </references>
      </pivotArea>
    </format>
    <format dxfId="861">
      <pivotArea dataOnly="0" labelOnly="1" fieldPosition="0">
        <references count="3">
          <reference field="0" count="1" selected="0">
            <x v="161"/>
          </reference>
          <reference field="1" count="1" selected="0">
            <x v="185"/>
          </reference>
          <reference field="2" count="1">
            <x v="186"/>
          </reference>
        </references>
      </pivotArea>
    </format>
    <format dxfId="860">
      <pivotArea dataOnly="0" labelOnly="1" fieldPosition="0">
        <references count="3">
          <reference field="0" count="1" selected="0">
            <x v="162"/>
          </reference>
          <reference field="1" count="1" selected="0">
            <x v="186"/>
          </reference>
          <reference field="2" count="1">
            <x v="125"/>
          </reference>
        </references>
      </pivotArea>
    </format>
    <format dxfId="859">
      <pivotArea dataOnly="0" labelOnly="1" fieldPosition="0">
        <references count="3">
          <reference field="0" count="1" selected="0">
            <x v="164"/>
          </reference>
          <reference field="1" count="1" selected="0">
            <x v="188"/>
          </reference>
          <reference field="2" count="1">
            <x v="119"/>
          </reference>
        </references>
      </pivotArea>
    </format>
    <format dxfId="858">
      <pivotArea dataOnly="0" labelOnly="1" fieldPosition="0">
        <references count="3">
          <reference field="0" count="1" selected="0">
            <x v="165"/>
          </reference>
          <reference field="1" count="1" selected="0">
            <x v="189"/>
          </reference>
          <reference field="2" count="1">
            <x v="156"/>
          </reference>
        </references>
      </pivotArea>
    </format>
    <format dxfId="857">
      <pivotArea dataOnly="0" labelOnly="1" fieldPosition="0">
        <references count="3">
          <reference field="0" count="1" selected="0">
            <x v="166"/>
          </reference>
          <reference field="1" count="1" selected="0">
            <x v="190"/>
          </reference>
          <reference field="2" count="1">
            <x v="213"/>
          </reference>
        </references>
      </pivotArea>
    </format>
    <format dxfId="856">
      <pivotArea dataOnly="0" labelOnly="1" fieldPosition="0">
        <references count="3">
          <reference field="0" count="1" selected="0">
            <x v="167"/>
          </reference>
          <reference field="1" count="1" selected="0">
            <x v="199"/>
          </reference>
          <reference field="2" count="1">
            <x v="56"/>
          </reference>
        </references>
      </pivotArea>
    </format>
    <format dxfId="855">
      <pivotArea dataOnly="0" labelOnly="1" fieldPosition="0">
        <references count="3">
          <reference field="0" count="1" selected="0">
            <x v="168"/>
          </reference>
          <reference field="1" count="1" selected="0">
            <x v="200"/>
          </reference>
          <reference field="2" count="1">
            <x v="9"/>
          </reference>
        </references>
      </pivotArea>
    </format>
    <format dxfId="854">
      <pivotArea dataOnly="0" labelOnly="1" fieldPosition="0">
        <references count="3">
          <reference field="0" count="1" selected="0">
            <x v="171"/>
          </reference>
          <reference field="1" count="1" selected="0">
            <x v="203"/>
          </reference>
          <reference field="2" count="1">
            <x v="10"/>
          </reference>
        </references>
      </pivotArea>
    </format>
    <format dxfId="853">
      <pivotArea dataOnly="0" labelOnly="1" fieldPosition="0">
        <references count="3">
          <reference field="0" count="1" selected="0">
            <x v="172"/>
          </reference>
          <reference field="1" count="1" selected="0">
            <x v="204"/>
          </reference>
          <reference field="2" count="1">
            <x v="216"/>
          </reference>
        </references>
      </pivotArea>
    </format>
    <format dxfId="852">
      <pivotArea dataOnly="0" labelOnly="1" fieldPosition="0">
        <references count="3">
          <reference field="0" count="1" selected="0">
            <x v="173"/>
          </reference>
          <reference field="1" count="1" selected="0">
            <x v="205"/>
          </reference>
          <reference field="2" count="1">
            <x v="94"/>
          </reference>
        </references>
      </pivotArea>
    </format>
    <format dxfId="851">
      <pivotArea dataOnly="0" labelOnly="1" fieldPosition="0">
        <references count="3">
          <reference field="0" count="1" selected="0">
            <x v="175"/>
          </reference>
          <reference field="1" count="1" selected="0">
            <x v="207"/>
          </reference>
          <reference field="2" count="1">
            <x v="172"/>
          </reference>
        </references>
      </pivotArea>
    </format>
    <format dxfId="850">
      <pivotArea dataOnly="0" labelOnly="1" fieldPosition="0">
        <references count="3">
          <reference field="0" count="1" selected="0">
            <x v="176"/>
          </reference>
          <reference field="1" count="1" selected="0">
            <x v="208"/>
          </reference>
          <reference field="2" count="1">
            <x v="215"/>
          </reference>
        </references>
      </pivotArea>
    </format>
    <format dxfId="849">
      <pivotArea dataOnly="0" labelOnly="1" fieldPosition="0">
        <references count="3">
          <reference field="0" count="1" selected="0">
            <x v="177"/>
          </reference>
          <reference field="1" count="1" selected="0">
            <x v="209"/>
          </reference>
          <reference field="2" count="1">
            <x v="114"/>
          </reference>
        </references>
      </pivotArea>
    </format>
    <format dxfId="848">
      <pivotArea dataOnly="0" labelOnly="1" fieldPosition="0">
        <references count="3">
          <reference field="0" count="1" selected="0">
            <x v="178"/>
          </reference>
          <reference field="1" count="1" selected="0">
            <x v="210"/>
          </reference>
          <reference field="2" count="1">
            <x v="11"/>
          </reference>
        </references>
      </pivotArea>
    </format>
    <format dxfId="847">
      <pivotArea dataOnly="0" labelOnly="1" fieldPosition="0">
        <references count="3">
          <reference field="0" count="1" selected="0">
            <x v="179"/>
          </reference>
          <reference field="1" count="1" selected="0">
            <x v="211"/>
          </reference>
          <reference field="2" count="1">
            <x v="96"/>
          </reference>
        </references>
      </pivotArea>
    </format>
    <format dxfId="846">
      <pivotArea dataOnly="0" labelOnly="1" fieldPosition="0">
        <references count="3">
          <reference field="0" count="1" selected="0">
            <x v="180"/>
          </reference>
          <reference field="1" count="1" selected="0">
            <x v="212"/>
          </reference>
          <reference field="2" count="1">
            <x v="97"/>
          </reference>
        </references>
      </pivotArea>
    </format>
    <format dxfId="845">
      <pivotArea dataOnly="0" labelOnly="1" fieldPosition="0">
        <references count="3">
          <reference field="0" count="1" selected="0">
            <x v="181"/>
          </reference>
          <reference field="1" count="1" selected="0">
            <x v="213"/>
          </reference>
          <reference field="2" count="1">
            <x v="234"/>
          </reference>
        </references>
      </pivotArea>
    </format>
    <format dxfId="844">
      <pivotArea dataOnly="0" labelOnly="1" fieldPosition="0">
        <references count="3">
          <reference field="0" count="1" selected="0">
            <x v="182"/>
          </reference>
          <reference field="1" count="1" selected="0">
            <x v="214"/>
          </reference>
          <reference field="2" count="1">
            <x v="235"/>
          </reference>
        </references>
      </pivotArea>
    </format>
    <format dxfId="843">
      <pivotArea dataOnly="0" labelOnly="1" fieldPosition="0">
        <references count="3">
          <reference field="0" count="1" selected="0">
            <x v="183"/>
          </reference>
          <reference field="1" count="1" selected="0">
            <x v="215"/>
          </reference>
          <reference field="2" count="1">
            <x v="206"/>
          </reference>
        </references>
      </pivotArea>
    </format>
    <format dxfId="842">
      <pivotArea dataOnly="0" labelOnly="1" fieldPosition="0">
        <references count="3">
          <reference field="0" count="1" selected="0">
            <x v="184"/>
          </reference>
          <reference field="1" count="1" selected="0">
            <x v="216"/>
          </reference>
          <reference field="2" count="1">
            <x v="111"/>
          </reference>
        </references>
      </pivotArea>
    </format>
    <format dxfId="841">
      <pivotArea dataOnly="0" labelOnly="1" fieldPosition="0">
        <references count="3">
          <reference field="0" count="1" selected="0">
            <x v="185"/>
          </reference>
          <reference field="1" count="1" selected="0">
            <x v="217"/>
          </reference>
          <reference field="2" count="1">
            <x v="113"/>
          </reference>
        </references>
      </pivotArea>
    </format>
    <format dxfId="840">
      <pivotArea dataOnly="0" labelOnly="1" fieldPosition="0">
        <references count="3">
          <reference field="0" count="1" selected="0">
            <x v="186"/>
          </reference>
          <reference field="1" count="1" selected="0">
            <x v="218"/>
          </reference>
          <reference field="2" count="1">
            <x v="93"/>
          </reference>
        </references>
      </pivotArea>
    </format>
    <format dxfId="839">
      <pivotArea dataOnly="0" labelOnly="1" fieldPosition="0">
        <references count="3">
          <reference field="0" count="1" selected="0">
            <x v="187"/>
          </reference>
          <reference field="1" count="1" selected="0">
            <x v="219"/>
          </reference>
          <reference field="2" count="1">
            <x v="104"/>
          </reference>
        </references>
      </pivotArea>
    </format>
    <format dxfId="838">
      <pivotArea dataOnly="0" labelOnly="1" fieldPosition="0">
        <references count="3">
          <reference field="0" count="1" selected="0">
            <x v="188"/>
          </reference>
          <reference field="1" count="1" selected="0">
            <x v="220"/>
          </reference>
          <reference field="2" count="1">
            <x v="196"/>
          </reference>
        </references>
      </pivotArea>
    </format>
    <format dxfId="837">
      <pivotArea dataOnly="0" labelOnly="1" fieldPosition="0">
        <references count="3">
          <reference field="0" count="1" selected="0">
            <x v="189"/>
          </reference>
          <reference field="1" count="1" selected="0">
            <x v="221"/>
          </reference>
          <reference field="2" count="1">
            <x v="182"/>
          </reference>
        </references>
      </pivotArea>
    </format>
    <format dxfId="836">
      <pivotArea dataOnly="0" labelOnly="1" fieldPosition="0">
        <references count="3">
          <reference field="0" count="1" selected="0">
            <x v="192"/>
          </reference>
          <reference field="1" count="1" selected="0">
            <x v="224"/>
          </reference>
          <reference field="2" count="1">
            <x v="80"/>
          </reference>
        </references>
      </pivotArea>
    </format>
    <format dxfId="835">
      <pivotArea dataOnly="0" labelOnly="1" fieldPosition="0">
        <references count="3">
          <reference field="0" count="1" selected="0">
            <x v="193"/>
          </reference>
          <reference field="1" count="1" selected="0">
            <x v="225"/>
          </reference>
          <reference field="2" count="1">
            <x v="238"/>
          </reference>
        </references>
      </pivotArea>
    </format>
    <format dxfId="834">
      <pivotArea dataOnly="0" labelOnly="1" fieldPosition="0">
        <references count="3">
          <reference field="0" count="1" selected="0">
            <x v="197"/>
          </reference>
          <reference field="1" count="1" selected="0">
            <x v="236"/>
          </reference>
          <reference field="2" count="1">
            <x v="102"/>
          </reference>
        </references>
      </pivotArea>
    </format>
    <format dxfId="833">
      <pivotArea dataOnly="0" labelOnly="1" fieldPosition="0">
        <references count="3">
          <reference field="0" count="1" selected="0">
            <x v="199"/>
          </reference>
          <reference field="1" count="1" selected="0">
            <x v="238"/>
          </reference>
          <reference field="2" count="1">
            <x v="33"/>
          </reference>
        </references>
      </pivotArea>
    </format>
    <format dxfId="832">
      <pivotArea dataOnly="0" labelOnly="1" fieldPosition="0">
        <references count="3">
          <reference field="0" count="1" selected="0">
            <x v="200"/>
          </reference>
          <reference field="1" count="1" selected="0">
            <x v="239"/>
          </reference>
          <reference field="2" count="1">
            <x v="34"/>
          </reference>
        </references>
      </pivotArea>
    </format>
    <format dxfId="831">
      <pivotArea dataOnly="0" labelOnly="1" fieldPosition="0">
        <references count="3">
          <reference field="0" count="1" selected="0">
            <x v="201"/>
          </reference>
          <reference field="1" count="1" selected="0">
            <x v="240"/>
          </reference>
          <reference field="2" count="1">
            <x v="37"/>
          </reference>
        </references>
      </pivotArea>
    </format>
    <format dxfId="830">
      <pivotArea dataOnly="0" labelOnly="1" fieldPosition="0">
        <references count="3">
          <reference field="0" count="1" selected="0">
            <x v="204"/>
          </reference>
          <reference field="1" count="1" selected="0">
            <x v="149"/>
          </reference>
          <reference field="2" count="1">
            <x v="117"/>
          </reference>
        </references>
      </pivotArea>
    </format>
    <format dxfId="829">
      <pivotArea dataOnly="0" labelOnly="1" fieldPosition="0">
        <references count="3">
          <reference field="0" count="1" selected="0">
            <x v="206"/>
          </reference>
          <reference field="1" count="1" selected="0">
            <x v="151"/>
          </reference>
          <reference field="2" count="1">
            <x v="159"/>
          </reference>
        </references>
      </pivotArea>
    </format>
    <format dxfId="828">
      <pivotArea dataOnly="0" labelOnly="1" fieldPosition="0">
        <references count="3">
          <reference field="0" count="1" selected="0">
            <x v="207"/>
          </reference>
          <reference field="1" count="1" selected="0">
            <x v="152"/>
          </reference>
          <reference field="2" count="1">
            <x v="81"/>
          </reference>
        </references>
      </pivotArea>
    </format>
    <format dxfId="827">
      <pivotArea dataOnly="0" labelOnly="1" fieldPosition="0">
        <references count="3">
          <reference field="0" count="1" selected="0">
            <x v="208"/>
          </reference>
          <reference field="1" count="1" selected="0">
            <x v="153"/>
          </reference>
          <reference field="2" count="1">
            <x v="103"/>
          </reference>
        </references>
      </pivotArea>
    </format>
    <format dxfId="826">
      <pivotArea dataOnly="0" labelOnly="1" fieldPosition="0">
        <references count="3">
          <reference field="0" count="1" selected="0">
            <x v="209"/>
          </reference>
          <reference field="1" count="1" selected="0">
            <x v="154"/>
          </reference>
          <reference field="2" count="1">
            <x v="98"/>
          </reference>
        </references>
      </pivotArea>
    </format>
    <format dxfId="825">
      <pivotArea dataOnly="0" labelOnly="1" fieldPosition="0">
        <references count="3">
          <reference field="0" count="1" selected="0">
            <x v="210"/>
          </reference>
          <reference field="1" count="1" selected="0">
            <x v="155"/>
          </reference>
          <reference field="2" count="1">
            <x v="162"/>
          </reference>
        </references>
      </pivotArea>
    </format>
    <format dxfId="824">
      <pivotArea dataOnly="0" labelOnly="1" fieldPosition="0">
        <references count="3">
          <reference field="0" count="1" selected="0">
            <x v="211"/>
          </reference>
          <reference field="1" count="1" selected="0">
            <x v="156"/>
          </reference>
          <reference field="2" count="1">
            <x v="164"/>
          </reference>
        </references>
      </pivotArea>
    </format>
    <format dxfId="823">
      <pivotArea dataOnly="0" labelOnly="1" fieldPosition="0">
        <references count="3">
          <reference field="0" count="1" selected="0">
            <x v="212"/>
          </reference>
          <reference field="1" count="1" selected="0">
            <x v="157"/>
          </reference>
          <reference field="2" count="1">
            <x v="170"/>
          </reference>
        </references>
      </pivotArea>
    </format>
    <format dxfId="822">
      <pivotArea dataOnly="0" labelOnly="1" fieldPosition="0">
        <references count="3">
          <reference field="0" count="1" selected="0">
            <x v="214"/>
          </reference>
          <reference field="1" count="1" selected="0">
            <x v="159"/>
          </reference>
          <reference field="2" count="1">
            <x v="139"/>
          </reference>
        </references>
      </pivotArea>
    </format>
    <format dxfId="821">
      <pivotArea dataOnly="0" labelOnly="1" fieldPosition="0">
        <references count="3">
          <reference field="0" count="1" selected="0">
            <x v="215"/>
          </reference>
          <reference field="1" count="1" selected="0">
            <x v="160"/>
          </reference>
          <reference field="2" count="1">
            <x v="137"/>
          </reference>
        </references>
      </pivotArea>
    </format>
    <format dxfId="820">
      <pivotArea dataOnly="0" labelOnly="1" fieldPosition="0">
        <references count="3">
          <reference field="0" count="1" selected="0">
            <x v="216"/>
          </reference>
          <reference field="1" count="1" selected="0">
            <x v="161"/>
          </reference>
          <reference field="2" count="1">
            <x v="136"/>
          </reference>
        </references>
      </pivotArea>
    </format>
    <format dxfId="819">
      <pivotArea dataOnly="0" labelOnly="1" fieldPosition="0">
        <references count="3">
          <reference field="0" count="1" selected="0">
            <x v="217"/>
          </reference>
          <reference field="1" count="1" selected="0">
            <x v="162"/>
          </reference>
          <reference field="2" count="1">
            <x v="13"/>
          </reference>
        </references>
      </pivotArea>
    </format>
    <format dxfId="818">
      <pivotArea dataOnly="0" labelOnly="1" fieldPosition="0">
        <references count="3">
          <reference field="0" count="1" selected="0">
            <x v="218"/>
          </reference>
          <reference field="1" count="1" selected="0">
            <x v="163"/>
          </reference>
          <reference field="2" count="1">
            <x v="179"/>
          </reference>
        </references>
      </pivotArea>
    </format>
    <format dxfId="817">
      <pivotArea dataOnly="0" labelOnly="1" fieldPosition="0">
        <references count="3">
          <reference field="0" count="1" selected="0">
            <x v="219"/>
          </reference>
          <reference field="1" count="1" selected="0">
            <x v="164"/>
          </reference>
          <reference field="2" count="1">
            <x v="138"/>
          </reference>
        </references>
      </pivotArea>
    </format>
    <format dxfId="816">
      <pivotArea dataOnly="0" labelOnly="1" fieldPosition="0">
        <references count="3">
          <reference field="0" count="1" selected="0">
            <x v="220"/>
          </reference>
          <reference field="1" count="1" selected="0">
            <x v="165"/>
          </reference>
          <reference field="2" count="1">
            <x v="142"/>
          </reference>
        </references>
      </pivotArea>
    </format>
    <format dxfId="815">
      <pivotArea dataOnly="0" labelOnly="1" fieldPosition="0">
        <references count="3">
          <reference field="0" count="1" selected="0">
            <x v="221"/>
          </reference>
          <reference field="1" count="1" selected="0">
            <x v="166"/>
          </reference>
          <reference field="2" count="1">
            <x v="143"/>
          </reference>
        </references>
      </pivotArea>
    </format>
    <format dxfId="814">
      <pivotArea dataOnly="0" labelOnly="1" fieldPosition="0">
        <references count="3">
          <reference field="0" count="1" selected="0">
            <x v="223"/>
          </reference>
          <reference field="1" count="1" selected="0">
            <x v="168"/>
          </reference>
          <reference field="2" count="1">
            <x v="71"/>
          </reference>
        </references>
      </pivotArea>
    </format>
    <format dxfId="813">
      <pivotArea dataOnly="0" labelOnly="1" fieldPosition="0">
        <references count="3">
          <reference field="0" count="1" selected="0">
            <x v="224"/>
          </reference>
          <reference field="1" count="1" selected="0">
            <x v="169"/>
          </reference>
          <reference field="2" count="1">
            <x v="121"/>
          </reference>
        </references>
      </pivotArea>
    </format>
    <format dxfId="812">
      <pivotArea dataOnly="0" labelOnly="1" fieldPosition="0">
        <references count="3">
          <reference field="0" count="1" selected="0">
            <x v="225"/>
          </reference>
          <reference field="1" count="1" selected="0">
            <x v="170"/>
          </reference>
          <reference field="2" count="1">
            <x v="120"/>
          </reference>
        </references>
      </pivotArea>
    </format>
    <format dxfId="811">
      <pivotArea dataOnly="0" labelOnly="1" fieldPosition="0">
        <references count="3">
          <reference field="0" count="1" selected="0">
            <x v="226"/>
          </reference>
          <reference field="1" count="1" selected="0">
            <x v="171"/>
          </reference>
          <reference field="2" count="1">
            <x v="41"/>
          </reference>
        </references>
      </pivotArea>
    </format>
    <format dxfId="810">
      <pivotArea dataOnly="0" labelOnly="1" fieldPosition="0">
        <references count="3">
          <reference field="0" count="1" selected="0">
            <x v="227"/>
          </reference>
          <reference field="1" count="1" selected="0">
            <x v="172"/>
          </reference>
          <reference field="2" count="1">
            <x v="42"/>
          </reference>
        </references>
      </pivotArea>
    </format>
    <format dxfId="809">
      <pivotArea dataOnly="0" labelOnly="1" fieldPosition="0">
        <references count="3">
          <reference field="0" count="1" selected="0">
            <x v="228"/>
          </reference>
          <reference field="1" count="1" selected="0">
            <x v="173"/>
          </reference>
          <reference field="2" count="1">
            <x v="145"/>
          </reference>
        </references>
      </pivotArea>
    </format>
    <format dxfId="808">
      <pivotArea dataOnly="0" labelOnly="1" fieldPosition="0">
        <references count="3">
          <reference field="0" count="1" selected="0">
            <x v="229"/>
          </reference>
          <reference field="1" count="1" selected="0">
            <x v="174"/>
          </reference>
          <reference field="2" count="1">
            <x v="91"/>
          </reference>
        </references>
      </pivotArea>
    </format>
    <format dxfId="807">
      <pivotArea dataOnly="0" labelOnly="1" fieldPosition="0">
        <references count="3">
          <reference field="0" count="1" selected="0">
            <x v="230"/>
          </reference>
          <reference field="1" count="1" selected="0">
            <x v="175"/>
          </reference>
          <reference field="2" count="1">
            <x v="160"/>
          </reference>
        </references>
      </pivotArea>
    </format>
    <format dxfId="806">
      <pivotArea dataOnly="0" labelOnly="1" fieldPosition="0">
        <references count="3">
          <reference field="0" count="1" selected="0">
            <x v="231"/>
          </reference>
          <reference field="1" count="1" selected="0">
            <x v="176"/>
          </reference>
          <reference field="2" count="1">
            <x v="42"/>
          </reference>
        </references>
      </pivotArea>
    </format>
    <format dxfId="805">
      <pivotArea dataOnly="0" labelOnly="1" fieldPosition="0">
        <references count="3">
          <reference field="0" count="1" selected="0">
            <x v="232"/>
          </reference>
          <reference field="1" count="1" selected="0">
            <x v="177"/>
          </reference>
          <reference field="2" count="1">
            <x v="47"/>
          </reference>
        </references>
      </pivotArea>
    </format>
    <format dxfId="804">
      <pivotArea dataOnly="0" labelOnly="1" fieldPosition="0">
        <references count="3">
          <reference field="0" count="1" selected="0">
            <x v="233"/>
          </reference>
          <reference field="1" count="1" selected="0">
            <x v="178"/>
          </reference>
          <reference field="2" count="1">
            <x v="32"/>
          </reference>
        </references>
      </pivotArea>
    </format>
    <format dxfId="803">
      <pivotArea dataOnly="0" labelOnly="1" fieldPosition="0">
        <references count="3">
          <reference field="0" count="1" selected="0">
            <x v="234"/>
          </reference>
          <reference field="1" count="1" selected="0">
            <x v="179"/>
          </reference>
          <reference field="2" count="1">
            <x v="163"/>
          </reference>
        </references>
      </pivotArea>
    </format>
    <format dxfId="802">
      <pivotArea dataOnly="0" labelOnly="1" fieldPosition="0">
        <references count="3">
          <reference field="0" count="1" selected="0">
            <x v="235"/>
          </reference>
          <reference field="1" count="1" selected="0">
            <x v="191"/>
          </reference>
          <reference field="2" count="1">
            <x v="155"/>
          </reference>
        </references>
      </pivotArea>
    </format>
    <format dxfId="801">
      <pivotArea dataOnly="0" labelOnly="1" fieldPosition="0">
        <references count="3">
          <reference field="0" count="1" selected="0">
            <x v="236"/>
          </reference>
          <reference field="1" count="1" selected="0">
            <x v="192"/>
          </reference>
          <reference field="2" count="1">
            <x v="27"/>
          </reference>
        </references>
      </pivotArea>
    </format>
    <format dxfId="800">
      <pivotArea dataOnly="0" labelOnly="1" fieldPosition="0">
        <references count="3">
          <reference field="0" count="1" selected="0">
            <x v="237"/>
          </reference>
          <reference field="1" count="1" selected="0">
            <x v="193"/>
          </reference>
          <reference field="2" count="1">
            <x v="89"/>
          </reference>
        </references>
      </pivotArea>
    </format>
    <format dxfId="799">
      <pivotArea dataOnly="0" labelOnly="1" fieldPosition="0">
        <references count="3">
          <reference field="0" count="1" selected="0">
            <x v="238"/>
          </reference>
          <reference field="1" count="1" selected="0">
            <x v="194"/>
          </reference>
          <reference field="2" count="1">
            <x v="25"/>
          </reference>
        </references>
      </pivotArea>
    </format>
    <format dxfId="798">
      <pivotArea dataOnly="0" labelOnly="1" fieldPosition="0">
        <references count="3">
          <reference field="0" count="1" selected="0">
            <x v="239"/>
          </reference>
          <reference field="1" count="1" selected="0">
            <x v="195"/>
          </reference>
          <reference field="2" count="1">
            <x v="28"/>
          </reference>
        </references>
      </pivotArea>
    </format>
    <format dxfId="797">
      <pivotArea dataOnly="0" labelOnly="1" fieldPosition="0">
        <references count="3">
          <reference field="0" count="1" selected="0">
            <x v="240"/>
          </reference>
          <reference field="1" count="1" selected="0">
            <x v="196"/>
          </reference>
          <reference field="2" count="1">
            <x v="40"/>
          </reference>
        </references>
      </pivotArea>
    </format>
    <format dxfId="796">
      <pivotArea dataOnly="0" labelOnly="1" fieldPosition="0">
        <references count="3">
          <reference field="0" count="1" selected="0">
            <x v="241"/>
          </reference>
          <reference field="1" count="1" selected="0">
            <x v="197"/>
          </reference>
          <reference field="2" count="1">
            <x v="195"/>
          </reference>
        </references>
      </pivotArea>
    </format>
    <format dxfId="795">
      <pivotArea dataOnly="0" labelOnly="1" fieldPosition="0">
        <references count="3">
          <reference field="0" count="1" selected="0">
            <x v="242"/>
          </reference>
          <reference field="1" count="1" selected="0">
            <x v="198"/>
          </reference>
          <reference field="2" count="1">
            <x v="132"/>
          </reference>
        </references>
      </pivotArea>
    </format>
    <format dxfId="794">
      <pivotArea dataOnly="0" labelOnly="1" fieldPosition="0">
        <references count="4">
          <reference field="0" count="1" selected="0">
            <x v="0"/>
          </reference>
          <reference field="1" count="1" selected="0">
            <x v="228"/>
          </reference>
          <reference field="2" count="1" selected="0">
            <x v="153"/>
          </reference>
          <reference field="3" count="1">
            <x v="0"/>
          </reference>
        </references>
      </pivotArea>
    </format>
    <format dxfId="793">
      <pivotArea dataOnly="0" labelOnly="1" fieldPosition="0">
        <references count="4">
          <reference field="0" count="1" selected="0">
            <x v="42"/>
          </reference>
          <reference field="1" count="1" selected="0">
            <x v="4"/>
          </reference>
          <reference field="2" count="1" selected="0">
            <x v="64"/>
          </reference>
          <reference field="3" count="1">
            <x v="0"/>
          </reference>
        </references>
      </pivotArea>
    </format>
    <format dxfId="792">
      <pivotArea dataOnly="0" labelOnly="1" fieldPosition="0">
        <references count="5">
          <reference field="0" count="1" selected="0">
            <x v="0"/>
          </reference>
          <reference field="1" count="1" selected="0">
            <x v="228"/>
          </reference>
          <reference field="2" count="1" selected="0">
            <x v="153"/>
          </reference>
          <reference field="3" count="1" selected="0">
            <x v="0"/>
          </reference>
          <reference field="12" count="1">
            <x v="7"/>
          </reference>
        </references>
      </pivotArea>
    </format>
    <format dxfId="791">
      <pivotArea dataOnly="0" labelOnly="1" fieldPosition="0">
        <references count="5">
          <reference field="0" count="1" selected="0">
            <x v="3"/>
          </reference>
          <reference field="1" count="1" selected="0">
            <x v="231"/>
          </reference>
          <reference field="2" count="1" selected="0">
            <x v="88"/>
          </reference>
          <reference field="3" count="1" selected="0">
            <x v="0"/>
          </reference>
          <reference field="12" count="1">
            <x v="3"/>
          </reference>
        </references>
      </pivotArea>
    </format>
    <format dxfId="790">
      <pivotArea dataOnly="0" labelOnly="1" fieldPosition="0">
        <references count="5">
          <reference field="0" count="1" selected="0">
            <x v="5"/>
          </reference>
          <reference field="1" count="1" selected="0">
            <x v="233"/>
          </reference>
          <reference field="2" count="1" selected="0">
            <x v="224"/>
          </reference>
          <reference field="3" count="1" selected="0">
            <x v="0"/>
          </reference>
          <reference field="12" count="1">
            <x v="7"/>
          </reference>
        </references>
      </pivotArea>
    </format>
    <format dxfId="789">
      <pivotArea dataOnly="0" labelOnly="1" fieldPosition="0">
        <references count="5">
          <reference field="0" count="1" selected="0">
            <x v="7"/>
          </reference>
          <reference field="1" count="1" selected="0">
            <x v="118"/>
          </reference>
          <reference field="2" count="1" selected="0">
            <x v="171"/>
          </reference>
          <reference field="3" count="1" selected="0">
            <x v="0"/>
          </reference>
          <reference field="12" count="1">
            <x v="0"/>
          </reference>
        </references>
      </pivotArea>
    </format>
    <format dxfId="788">
      <pivotArea dataOnly="0" labelOnly="1" fieldPosition="0">
        <references count="5">
          <reference field="0" count="1" selected="0">
            <x v="16"/>
          </reference>
          <reference field="1" count="1" selected="0">
            <x v="64"/>
          </reference>
          <reference field="2" count="1" selected="0">
            <x v="157"/>
          </reference>
          <reference field="3" count="1" selected="0">
            <x v="0"/>
          </reference>
          <reference field="12" count="1">
            <x v="7"/>
          </reference>
        </references>
      </pivotArea>
    </format>
    <format dxfId="787">
      <pivotArea dataOnly="0" labelOnly="1" fieldPosition="0">
        <references count="5">
          <reference field="0" count="1" selected="0">
            <x v="22"/>
          </reference>
          <reference field="1" count="1" selected="0">
            <x v="19"/>
          </reference>
          <reference field="2" count="1" selected="0">
            <x v="39"/>
          </reference>
          <reference field="3" count="1" selected="0">
            <x v="0"/>
          </reference>
          <reference field="12" count="1">
            <x v="9"/>
          </reference>
        </references>
      </pivotArea>
    </format>
    <format dxfId="786">
      <pivotArea dataOnly="0" labelOnly="1" fieldPosition="0">
        <references count="5">
          <reference field="0" count="1" selected="0">
            <x v="26"/>
          </reference>
          <reference field="1" count="1" selected="0">
            <x v="23"/>
          </reference>
          <reference field="2" count="1" selected="0">
            <x v="217"/>
          </reference>
          <reference field="3" count="1" selected="0">
            <x v="0"/>
          </reference>
          <reference field="12" count="1">
            <x v="5"/>
          </reference>
        </references>
      </pivotArea>
    </format>
    <format dxfId="785">
      <pivotArea dataOnly="0" labelOnly="1" fieldPosition="0">
        <references count="5">
          <reference field="0" count="1" selected="0">
            <x v="28"/>
          </reference>
          <reference field="1" count="1" selected="0">
            <x v="25"/>
          </reference>
          <reference field="2" count="1" selected="0">
            <x v="52"/>
          </reference>
          <reference field="3" count="1" selected="0">
            <x v="0"/>
          </reference>
          <reference field="12" count="1">
            <x v="0"/>
          </reference>
        </references>
      </pivotArea>
    </format>
    <format dxfId="784">
      <pivotArea dataOnly="0" labelOnly="1" fieldPosition="0">
        <references count="5">
          <reference field="0" count="1" selected="0">
            <x v="29"/>
          </reference>
          <reference field="1" count="1" selected="0">
            <x v="26"/>
          </reference>
          <reference field="2" count="1" selected="0">
            <x v="62"/>
          </reference>
          <reference field="3" count="1" selected="0">
            <x v="0"/>
          </reference>
          <reference field="12" count="1">
            <x v="15"/>
          </reference>
        </references>
      </pivotArea>
    </format>
    <format dxfId="783">
      <pivotArea dataOnly="0" labelOnly="1" fieldPosition="0">
        <references count="5">
          <reference field="0" count="1" selected="0">
            <x v="31"/>
          </reference>
          <reference field="1" count="1" selected="0">
            <x v="28"/>
          </reference>
          <reference field="2" count="1" selected="0">
            <x v="53"/>
          </reference>
          <reference field="3" count="1" selected="0">
            <x v="0"/>
          </reference>
          <reference field="12" count="1">
            <x v="7"/>
          </reference>
        </references>
      </pivotArea>
    </format>
    <format dxfId="782">
      <pivotArea dataOnly="0" labelOnly="1" fieldPosition="0">
        <references count="5">
          <reference field="0" count="1" selected="0">
            <x v="35"/>
          </reference>
          <reference field="1" count="1" selected="0">
            <x v="32"/>
          </reference>
          <reference field="2" count="1" selected="0">
            <x v="51"/>
          </reference>
          <reference field="3" count="1" selected="0">
            <x v="0"/>
          </reference>
          <reference field="12" count="1">
            <x v="9"/>
          </reference>
        </references>
      </pivotArea>
    </format>
    <format dxfId="781">
      <pivotArea dataOnly="0" labelOnly="1" fieldPosition="0">
        <references count="5">
          <reference field="0" count="1" selected="0">
            <x v="36"/>
          </reference>
          <reference field="1" count="1" selected="0">
            <x v="33"/>
          </reference>
          <reference field="2" count="1" selected="0">
            <x v="130"/>
          </reference>
          <reference field="3" count="1" selected="0">
            <x v="0"/>
          </reference>
          <reference field="12" count="1">
            <x v="22"/>
          </reference>
        </references>
      </pivotArea>
    </format>
    <format dxfId="780">
      <pivotArea dataOnly="0" labelOnly="1" fieldPosition="0">
        <references count="5">
          <reference field="0" count="1" selected="0">
            <x v="37"/>
          </reference>
          <reference field="1" count="1" selected="0">
            <x v="34"/>
          </reference>
          <reference field="2" count="1" selected="0">
            <x v="70"/>
          </reference>
          <reference field="3" count="1" selected="0">
            <x v="0"/>
          </reference>
          <reference field="12" count="1">
            <x v="10"/>
          </reference>
        </references>
      </pivotArea>
    </format>
    <format dxfId="779">
      <pivotArea dataOnly="0" labelOnly="1" fieldPosition="0">
        <references count="5">
          <reference field="0" count="1" selected="0">
            <x v="55"/>
          </reference>
          <reference field="1" count="1" selected="0">
            <x v="35"/>
          </reference>
          <reference field="2" count="1" selected="0">
            <x v="65"/>
          </reference>
          <reference field="3" count="1" selected="0">
            <x v="0"/>
          </reference>
          <reference field="12" count="1">
            <x v="3"/>
          </reference>
        </references>
      </pivotArea>
    </format>
    <format dxfId="778">
      <pivotArea dataOnly="0" labelOnly="1" fieldPosition="0">
        <references count="5">
          <reference field="0" count="1" selected="0">
            <x v="81"/>
          </reference>
          <reference field="1" count="1" selected="0">
            <x v="68"/>
          </reference>
          <reference field="2" count="1" selected="0">
            <x v="112"/>
          </reference>
          <reference field="3" count="1" selected="0">
            <x v="0"/>
          </reference>
          <reference field="12" count="1">
            <x v="0"/>
          </reference>
        </references>
      </pivotArea>
    </format>
    <format dxfId="777">
      <pivotArea dataOnly="0" labelOnly="1" fieldPosition="0">
        <references count="5">
          <reference field="0" count="1" selected="0">
            <x v="82"/>
          </reference>
          <reference field="1" count="1" selected="0">
            <x v="69"/>
          </reference>
          <reference field="2" count="1" selected="0">
            <x v="226"/>
          </reference>
          <reference field="3" count="1" selected="0">
            <x v="0"/>
          </reference>
          <reference field="12" count="1">
            <x v="5"/>
          </reference>
        </references>
      </pivotArea>
    </format>
    <format dxfId="776">
      <pivotArea dataOnly="0" labelOnly="1" fieldPosition="0">
        <references count="5">
          <reference field="0" count="1" selected="0">
            <x v="84"/>
          </reference>
          <reference field="1" count="1" selected="0">
            <x v="71"/>
          </reference>
          <reference field="2" count="1" selected="0">
            <x v="192"/>
          </reference>
          <reference field="3" count="1" selected="0">
            <x v="0"/>
          </reference>
          <reference field="12" count="1">
            <x v="7"/>
          </reference>
        </references>
      </pivotArea>
    </format>
    <format dxfId="775">
      <pivotArea dataOnly="0" labelOnly="1" fieldPosition="0">
        <references count="5">
          <reference field="0" count="1" selected="0">
            <x v="88"/>
          </reference>
          <reference field="1" count="1" selected="0">
            <x v="75"/>
          </reference>
          <reference field="2" count="1" selected="0">
            <x v="38"/>
          </reference>
          <reference field="3" count="1" selected="0">
            <x v="0"/>
          </reference>
          <reference field="12" count="1">
            <x v="2"/>
          </reference>
        </references>
      </pivotArea>
    </format>
    <format dxfId="774">
      <pivotArea dataOnly="0" labelOnly="1" fieldPosition="0">
        <references count="5">
          <reference field="0" count="1" selected="0">
            <x v="89"/>
          </reference>
          <reference field="1" count="1" selected="0">
            <x v="76"/>
          </reference>
          <reference field="2" count="1" selected="0">
            <x v="232"/>
          </reference>
          <reference field="3" count="1" selected="0">
            <x v="0"/>
          </reference>
          <reference field="12" count="1">
            <x v="7"/>
          </reference>
        </references>
      </pivotArea>
    </format>
    <format dxfId="773">
      <pivotArea dataOnly="0" labelOnly="1" fieldPosition="0">
        <references count="5">
          <reference field="0" count="1" selected="0">
            <x v="95"/>
          </reference>
          <reference field="1" count="1" selected="0">
            <x v="82"/>
          </reference>
          <reference field="2" count="1" selected="0">
            <x v="5"/>
          </reference>
          <reference field="3" count="1" selected="0">
            <x v="0"/>
          </reference>
          <reference field="12" count="1">
            <x v="1"/>
          </reference>
        </references>
      </pivotArea>
    </format>
    <format dxfId="772">
      <pivotArea dataOnly="0" labelOnly="1" fieldPosition="0">
        <references count="5">
          <reference field="0" count="1" selected="0">
            <x v="96"/>
          </reference>
          <reference field="1" count="1" selected="0">
            <x v="83"/>
          </reference>
          <reference field="2" count="1" selected="0">
            <x v="173"/>
          </reference>
          <reference field="3" count="1" selected="0">
            <x v="0"/>
          </reference>
          <reference field="12" count="1">
            <x v="3"/>
          </reference>
        </references>
      </pivotArea>
    </format>
    <format dxfId="771">
      <pivotArea dataOnly="0" labelOnly="1" fieldPosition="0">
        <references count="5">
          <reference field="0" count="1" selected="0">
            <x v="105"/>
          </reference>
          <reference field="1" count="1" selected="0">
            <x v="92"/>
          </reference>
          <reference field="2" count="1" selected="0">
            <x v="134"/>
          </reference>
          <reference field="3" count="1" selected="0">
            <x v="0"/>
          </reference>
          <reference field="12" count="1">
            <x v="7"/>
          </reference>
        </references>
      </pivotArea>
    </format>
    <format dxfId="770">
      <pivotArea dataOnly="0" labelOnly="1" fieldPosition="0">
        <references count="5">
          <reference field="0" count="1" selected="0">
            <x v="122"/>
          </reference>
          <reference field="1" count="1" selected="0">
            <x v="109"/>
          </reference>
          <reference field="2" count="1" selected="0">
            <x v="35"/>
          </reference>
          <reference field="3" count="1" selected="0">
            <x v="0"/>
          </reference>
          <reference field="12" count="1">
            <x v="3"/>
          </reference>
        </references>
      </pivotArea>
    </format>
    <format dxfId="769">
      <pivotArea dataOnly="0" labelOnly="1" fieldPosition="0">
        <references count="5">
          <reference field="0" count="1" selected="0">
            <x v="123"/>
          </reference>
          <reference field="1" count="1" selected="0">
            <x v="110"/>
          </reference>
          <reference field="2" count="1" selected="0">
            <x v="176"/>
          </reference>
          <reference field="3" count="1" selected="0">
            <x v="0"/>
          </reference>
          <reference field="12" count="1">
            <x v="5"/>
          </reference>
        </references>
      </pivotArea>
    </format>
    <format dxfId="768">
      <pivotArea dataOnly="0" labelOnly="1" fieldPosition="0">
        <references count="5">
          <reference field="0" count="1" selected="0">
            <x v="124"/>
          </reference>
          <reference field="1" count="1" selected="0">
            <x v="111"/>
          </reference>
          <reference field="2" count="1" selected="0">
            <x v="218"/>
          </reference>
          <reference field="3" count="1" selected="0">
            <x v="0"/>
          </reference>
          <reference field="12" count="1">
            <x v="0"/>
          </reference>
        </references>
      </pivotArea>
    </format>
    <format dxfId="767">
      <pivotArea dataOnly="0" labelOnly="1" fieldPosition="0">
        <references count="5">
          <reference field="0" count="1" selected="0">
            <x v="125"/>
          </reference>
          <reference field="1" count="1" selected="0">
            <x v="112"/>
          </reference>
          <reference field="2" count="1" selected="0">
            <x v="197"/>
          </reference>
          <reference field="3" count="1" selected="0">
            <x v="0"/>
          </reference>
          <reference field="12" count="1">
            <x v="3"/>
          </reference>
        </references>
      </pivotArea>
    </format>
    <format dxfId="766">
      <pivotArea dataOnly="0" labelOnly="1" fieldPosition="0">
        <references count="5">
          <reference field="0" count="1" selected="0">
            <x v="126"/>
          </reference>
          <reference field="1" count="1" selected="0">
            <x v="113"/>
          </reference>
          <reference field="2" count="1" selected="0">
            <x v="191"/>
          </reference>
          <reference field="3" count="1" selected="0">
            <x v="0"/>
          </reference>
          <reference field="12" count="1">
            <x v="0"/>
          </reference>
        </references>
      </pivotArea>
    </format>
    <format dxfId="765">
      <pivotArea dataOnly="0" labelOnly="1" fieldPosition="0">
        <references count="5">
          <reference field="0" count="1" selected="0">
            <x v="129"/>
          </reference>
          <reference field="1" count="1" selected="0">
            <x v="116"/>
          </reference>
          <reference field="2" count="1" selected="0">
            <x v="212"/>
          </reference>
          <reference field="3" count="1" selected="0">
            <x v="0"/>
          </reference>
          <reference field="12" count="1">
            <x v="3"/>
          </reference>
        </references>
      </pivotArea>
    </format>
    <format dxfId="764">
      <pivotArea dataOnly="0" labelOnly="1" fieldPosition="0">
        <references count="5">
          <reference field="0" count="1" selected="0">
            <x v="130"/>
          </reference>
          <reference field="1" count="1" selected="0">
            <x v="117"/>
          </reference>
          <reference field="2" count="1" selected="0">
            <x v="118"/>
          </reference>
          <reference field="3" count="1" selected="0">
            <x v="0"/>
          </reference>
          <reference field="12" count="1">
            <x v="7"/>
          </reference>
        </references>
      </pivotArea>
    </format>
    <format dxfId="763">
      <pivotArea dataOnly="0" labelOnly="1" fieldPosition="0">
        <references count="5">
          <reference field="0" count="1" selected="0">
            <x v="134"/>
          </reference>
          <reference field="1" count="1" selected="0">
            <x v="127"/>
          </reference>
          <reference field="2" count="1" selected="0">
            <x v="2"/>
          </reference>
          <reference field="3" count="1" selected="0">
            <x v="0"/>
          </reference>
          <reference field="12" count="1">
            <x v="4"/>
          </reference>
        </references>
      </pivotArea>
    </format>
    <format dxfId="762">
      <pivotArea dataOnly="0" labelOnly="1" fieldPosition="0">
        <references count="5">
          <reference field="0" count="1" selected="0">
            <x v="135"/>
          </reference>
          <reference field="1" count="1" selected="0">
            <x v="128"/>
          </reference>
          <reference field="2" count="1" selected="0">
            <x v="151"/>
          </reference>
          <reference field="3" count="1" selected="0">
            <x v="0"/>
          </reference>
          <reference field="12" count="1">
            <x v="3"/>
          </reference>
        </references>
      </pivotArea>
    </format>
    <format dxfId="761">
      <pivotArea dataOnly="0" labelOnly="1" fieldPosition="0">
        <references count="5">
          <reference field="0" count="1" selected="0">
            <x v="144"/>
          </reference>
          <reference field="1" count="1" selected="0">
            <x v="137"/>
          </reference>
          <reference field="2" count="1" selected="0">
            <x v="79"/>
          </reference>
          <reference field="3" count="1" selected="0">
            <x v="0"/>
          </reference>
          <reference field="12" count="1">
            <x v="0"/>
          </reference>
        </references>
      </pivotArea>
    </format>
    <format dxfId="760">
      <pivotArea dataOnly="0" labelOnly="1" fieldPosition="0">
        <references count="5">
          <reference field="0" count="1" selected="0">
            <x v="146"/>
          </reference>
          <reference field="1" count="1" selected="0">
            <x v="139"/>
          </reference>
          <reference field="2" count="1" selected="0">
            <x v="30"/>
          </reference>
          <reference field="3" count="1" selected="0">
            <x v="0"/>
          </reference>
          <reference field="12" count="1">
            <x v="26"/>
          </reference>
        </references>
      </pivotArea>
    </format>
    <format dxfId="759">
      <pivotArea dataOnly="0" labelOnly="1" fieldPosition="0">
        <references count="5">
          <reference field="0" count="1" selected="0">
            <x v="149"/>
          </reference>
          <reference field="1" count="1" selected="0">
            <x v="142"/>
          </reference>
          <reference field="2" count="1" selected="0">
            <x v="165"/>
          </reference>
          <reference field="3" count="1" selected="0">
            <x v="0"/>
          </reference>
          <reference field="12" count="1">
            <x v="14"/>
          </reference>
        </references>
      </pivotArea>
    </format>
    <format dxfId="758">
      <pivotArea dataOnly="0" labelOnly="1" fieldPosition="0">
        <references count="5">
          <reference field="0" count="1" selected="0">
            <x v="155"/>
          </reference>
          <reference field="1" count="1" selected="0">
            <x v="148"/>
          </reference>
          <reference field="2" count="1" selected="0">
            <x v="3"/>
          </reference>
          <reference field="3" count="1" selected="0">
            <x v="0"/>
          </reference>
          <reference field="12" count="1">
            <x v="23"/>
          </reference>
        </references>
      </pivotArea>
    </format>
    <format dxfId="757">
      <pivotArea dataOnly="0" labelOnly="1" fieldPosition="0">
        <references count="5">
          <reference field="0" count="1" selected="0">
            <x v="159"/>
          </reference>
          <reference field="1" count="1" selected="0">
            <x v="183"/>
          </reference>
          <reference field="2" count="1" selected="0">
            <x v="122"/>
          </reference>
          <reference field="3" count="1" selected="0">
            <x v="0"/>
          </reference>
          <reference field="12" count="1">
            <x v="8"/>
          </reference>
        </references>
      </pivotArea>
    </format>
    <format dxfId="756">
      <pivotArea dataOnly="0" labelOnly="1" fieldPosition="0">
        <references count="5">
          <reference field="0" count="1" selected="0">
            <x v="160"/>
          </reference>
          <reference field="1" count="1" selected="0">
            <x v="184"/>
          </reference>
          <reference field="2" count="1" selected="0">
            <x v="187"/>
          </reference>
          <reference field="3" count="1" selected="0">
            <x v="0"/>
          </reference>
          <reference field="12" count="1">
            <x v="7"/>
          </reference>
        </references>
      </pivotArea>
    </format>
    <format dxfId="755">
      <pivotArea dataOnly="0" labelOnly="1" fieldPosition="0">
        <references count="5">
          <reference field="0" count="1" selected="0">
            <x v="161"/>
          </reference>
          <reference field="1" count="1" selected="0">
            <x v="185"/>
          </reference>
          <reference field="2" count="1" selected="0">
            <x v="186"/>
          </reference>
          <reference field="3" count="1" selected="0">
            <x v="0"/>
          </reference>
          <reference field="12" count="1">
            <x v="9"/>
          </reference>
        </references>
      </pivotArea>
    </format>
    <format dxfId="754">
      <pivotArea dataOnly="0" labelOnly="1" fieldPosition="0">
        <references count="5">
          <reference field="0" count="1" selected="0">
            <x v="162"/>
          </reference>
          <reference field="1" count="1" selected="0">
            <x v="186"/>
          </reference>
          <reference field="2" count="1" selected="0">
            <x v="125"/>
          </reference>
          <reference field="3" count="1" selected="0">
            <x v="0"/>
          </reference>
          <reference field="12" count="1">
            <x v="10"/>
          </reference>
        </references>
      </pivotArea>
    </format>
    <format dxfId="753">
      <pivotArea dataOnly="0" labelOnly="1" fieldPosition="0">
        <references count="5">
          <reference field="0" count="1" selected="0">
            <x v="164"/>
          </reference>
          <reference field="1" count="1" selected="0">
            <x v="188"/>
          </reference>
          <reference field="2" count="1" selected="0">
            <x v="119"/>
          </reference>
          <reference field="3" count="1" selected="0">
            <x v="0"/>
          </reference>
          <reference field="12" count="1">
            <x v="13"/>
          </reference>
        </references>
      </pivotArea>
    </format>
    <format dxfId="752">
      <pivotArea dataOnly="0" labelOnly="1" fieldPosition="0">
        <references count="5">
          <reference field="0" count="1" selected="0">
            <x v="167"/>
          </reference>
          <reference field="1" count="1" selected="0">
            <x v="199"/>
          </reference>
          <reference field="2" count="1" selected="0">
            <x v="56"/>
          </reference>
          <reference field="3" count="1" selected="0">
            <x v="0"/>
          </reference>
          <reference field="12" count="1">
            <x v="18"/>
          </reference>
        </references>
      </pivotArea>
    </format>
    <format dxfId="751">
      <pivotArea dataOnly="0" labelOnly="1" fieldPosition="0">
        <references count="5">
          <reference field="0" count="1" selected="0">
            <x v="168"/>
          </reference>
          <reference field="1" count="1" selected="0">
            <x v="200"/>
          </reference>
          <reference field="2" count="1" selected="0">
            <x v="9"/>
          </reference>
          <reference field="3" count="1" selected="0">
            <x v="0"/>
          </reference>
          <reference field="12" count="1">
            <x v="7"/>
          </reference>
        </references>
      </pivotArea>
    </format>
    <format dxfId="750">
      <pivotArea dataOnly="0" labelOnly="1" fieldPosition="0">
        <references count="5">
          <reference field="0" count="1" selected="0">
            <x v="171"/>
          </reference>
          <reference field="1" count="1" selected="0">
            <x v="203"/>
          </reference>
          <reference field="2" count="1" selected="0">
            <x v="10"/>
          </reference>
          <reference field="3" count="1" selected="0">
            <x v="0"/>
          </reference>
          <reference field="12" count="1">
            <x v="9"/>
          </reference>
        </references>
      </pivotArea>
    </format>
    <format dxfId="749">
      <pivotArea dataOnly="0" labelOnly="1" fieldPosition="0">
        <references count="5">
          <reference field="0" count="1" selected="0">
            <x v="172"/>
          </reference>
          <reference field="1" count="1" selected="0">
            <x v="204"/>
          </reference>
          <reference field="2" count="1" selected="0">
            <x v="216"/>
          </reference>
          <reference field="3" count="1" selected="0">
            <x v="0"/>
          </reference>
          <reference field="12" count="1">
            <x v="2"/>
          </reference>
        </references>
      </pivotArea>
    </format>
    <format dxfId="748">
      <pivotArea dataOnly="0" labelOnly="1" fieldPosition="0">
        <references count="5">
          <reference field="0" count="1" selected="0">
            <x v="173"/>
          </reference>
          <reference field="1" count="1" selected="0">
            <x v="205"/>
          </reference>
          <reference field="2" count="1" selected="0">
            <x v="94"/>
          </reference>
          <reference field="3" count="1" selected="0">
            <x v="0"/>
          </reference>
          <reference field="12" count="1">
            <x v="20"/>
          </reference>
        </references>
      </pivotArea>
    </format>
    <format dxfId="747">
      <pivotArea dataOnly="0" labelOnly="1" fieldPosition="0">
        <references count="5">
          <reference field="0" count="1" selected="0">
            <x v="175"/>
          </reference>
          <reference field="1" count="1" selected="0">
            <x v="207"/>
          </reference>
          <reference field="2" count="1" selected="0">
            <x v="172"/>
          </reference>
          <reference field="3" count="1" selected="0">
            <x v="0"/>
          </reference>
          <reference field="12" count="1">
            <x v="21"/>
          </reference>
        </references>
      </pivotArea>
    </format>
    <format dxfId="746">
      <pivotArea dataOnly="0" labelOnly="1" fieldPosition="0">
        <references count="5">
          <reference field="0" count="1" selected="0">
            <x v="176"/>
          </reference>
          <reference field="1" count="1" selected="0">
            <x v="208"/>
          </reference>
          <reference field="2" count="1" selected="0">
            <x v="215"/>
          </reference>
          <reference field="3" count="1" selected="0">
            <x v="0"/>
          </reference>
          <reference field="12" count="1">
            <x v="20"/>
          </reference>
        </references>
      </pivotArea>
    </format>
    <format dxfId="745">
      <pivotArea dataOnly="0" labelOnly="1" fieldPosition="0">
        <references count="5">
          <reference field="0" count="1" selected="0">
            <x v="180"/>
          </reference>
          <reference field="1" count="1" selected="0">
            <x v="212"/>
          </reference>
          <reference field="2" count="1" selected="0">
            <x v="97"/>
          </reference>
          <reference field="3" count="1" selected="0">
            <x v="0"/>
          </reference>
          <reference field="12" count="1">
            <x v="14"/>
          </reference>
        </references>
      </pivotArea>
    </format>
    <format dxfId="744">
      <pivotArea dataOnly="0" labelOnly="1" fieldPosition="0">
        <references count="5">
          <reference field="0" count="1" selected="0">
            <x v="182"/>
          </reference>
          <reference field="1" count="1" selected="0">
            <x v="214"/>
          </reference>
          <reference field="2" count="1" selected="0">
            <x v="235"/>
          </reference>
          <reference field="3" count="1" selected="0">
            <x v="0"/>
          </reference>
          <reference field="12" count="1">
            <x v="7"/>
          </reference>
        </references>
      </pivotArea>
    </format>
    <format dxfId="743">
      <pivotArea dataOnly="0" labelOnly="1" fieldPosition="0">
        <references count="5">
          <reference field="0" count="1" selected="0">
            <x v="183"/>
          </reference>
          <reference field="1" count="1" selected="0">
            <x v="215"/>
          </reference>
          <reference field="2" count="1" selected="0">
            <x v="206"/>
          </reference>
          <reference field="3" count="1" selected="0">
            <x v="0"/>
          </reference>
          <reference field="12" count="1">
            <x v="14"/>
          </reference>
        </references>
      </pivotArea>
    </format>
    <format dxfId="742">
      <pivotArea dataOnly="0" labelOnly="1" fieldPosition="0">
        <references count="5">
          <reference field="0" count="1" selected="0">
            <x v="184"/>
          </reference>
          <reference field="1" count="1" selected="0">
            <x v="216"/>
          </reference>
          <reference field="2" count="1" selected="0">
            <x v="111"/>
          </reference>
          <reference field="3" count="1" selected="0">
            <x v="0"/>
          </reference>
          <reference field="12" count="1">
            <x v="22"/>
          </reference>
        </references>
      </pivotArea>
    </format>
    <format dxfId="741">
      <pivotArea dataOnly="0" labelOnly="1" fieldPosition="0">
        <references count="5">
          <reference field="0" count="1" selected="0">
            <x v="185"/>
          </reference>
          <reference field="1" count="1" selected="0">
            <x v="217"/>
          </reference>
          <reference field="2" count="1" selected="0">
            <x v="113"/>
          </reference>
          <reference field="3" count="1" selected="0">
            <x v="0"/>
          </reference>
          <reference field="12" count="1">
            <x v="12"/>
          </reference>
        </references>
      </pivotArea>
    </format>
    <format dxfId="740">
      <pivotArea dataOnly="0" labelOnly="1" fieldPosition="0">
        <references count="5">
          <reference field="0" count="1" selected="0">
            <x v="192"/>
          </reference>
          <reference field="1" count="1" selected="0">
            <x v="224"/>
          </reference>
          <reference field="2" count="1" selected="0">
            <x v="80"/>
          </reference>
          <reference field="3" count="1" selected="0">
            <x v="0"/>
          </reference>
          <reference field="12" count="1">
            <x v="7"/>
          </reference>
        </references>
      </pivotArea>
    </format>
    <format dxfId="739">
      <pivotArea dataOnly="0" labelOnly="1" fieldPosition="0">
        <references count="5">
          <reference field="0" count="1" selected="0">
            <x v="197"/>
          </reference>
          <reference field="1" count="1" selected="0">
            <x v="236"/>
          </reference>
          <reference field="2" count="1" selected="0">
            <x v="102"/>
          </reference>
          <reference field="3" count="1" selected="0">
            <x v="0"/>
          </reference>
          <reference field="12" count="1">
            <x v="18"/>
          </reference>
        </references>
      </pivotArea>
    </format>
    <format dxfId="738">
      <pivotArea dataOnly="0" labelOnly="1" fieldPosition="0">
        <references count="5">
          <reference field="0" count="1" selected="0">
            <x v="199"/>
          </reference>
          <reference field="1" count="1" selected="0">
            <x v="238"/>
          </reference>
          <reference field="2" count="1" selected="0">
            <x v="33"/>
          </reference>
          <reference field="3" count="1" selected="0">
            <x v="0"/>
          </reference>
          <reference field="12" count="1">
            <x v="20"/>
          </reference>
        </references>
      </pivotArea>
    </format>
    <format dxfId="737">
      <pivotArea dataOnly="0" labelOnly="1" fieldPosition="0">
        <references count="5">
          <reference field="0" count="1" selected="0">
            <x v="204"/>
          </reference>
          <reference field="1" count="1" selected="0">
            <x v="149"/>
          </reference>
          <reference field="2" count="1" selected="0">
            <x v="117"/>
          </reference>
          <reference field="3" count="1" selected="0">
            <x v="0"/>
          </reference>
          <reference field="12" count="1">
            <x v="12"/>
          </reference>
        </references>
      </pivotArea>
    </format>
    <format dxfId="736">
      <pivotArea dataOnly="0" labelOnly="1" fieldPosition="0">
        <references count="5">
          <reference field="0" count="1" selected="0">
            <x v="207"/>
          </reference>
          <reference field="1" count="1" selected="0">
            <x v="152"/>
          </reference>
          <reference field="2" count="1" selected="0">
            <x v="81"/>
          </reference>
          <reference field="3" count="1" selected="0">
            <x v="0"/>
          </reference>
          <reference field="12" count="1">
            <x v="7"/>
          </reference>
        </references>
      </pivotArea>
    </format>
    <format dxfId="735">
      <pivotArea dataOnly="0" labelOnly="1" fieldPosition="0">
        <references count="5">
          <reference field="0" count="1" selected="0">
            <x v="208"/>
          </reference>
          <reference field="1" count="1" selected="0">
            <x v="153"/>
          </reference>
          <reference field="2" count="1" selected="0">
            <x v="103"/>
          </reference>
          <reference field="3" count="1" selected="0">
            <x v="0"/>
          </reference>
          <reference field="12" count="1">
            <x v="14"/>
          </reference>
        </references>
      </pivotArea>
    </format>
    <format dxfId="734">
      <pivotArea dataOnly="0" labelOnly="1" fieldPosition="0">
        <references count="5">
          <reference field="0" count="1" selected="0">
            <x v="210"/>
          </reference>
          <reference field="1" count="1" selected="0">
            <x v="155"/>
          </reference>
          <reference field="2" count="1" selected="0">
            <x v="162"/>
          </reference>
          <reference field="3" count="1" selected="0">
            <x v="0"/>
          </reference>
          <reference field="12" count="1">
            <x v="7"/>
          </reference>
        </references>
      </pivotArea>
    </format>
    <format dxfId="733">
      <pivotArea dataOnly="0" labelOnly="1" fieldPosition="0">
        <references count="5">
          <reference field="0" count="1" selected="0">
            <x v="211"/>
          </reference>
          <reference field="1" count="1" selected="0">
            <x v="156"/>
          </reference>
          <reference field="2" count="1" selected="0">
            <x v="164"/>
          </reference>
          <reference field="3" count="1" selected="0">
            <x v="0"/>
          </reference>
          <reference field="12" count="1">
            <x v="20"/>
          </reference>
        </references>
      </pivotArea>
    </format>
    <format dxfId="732">
      <pivotArea dataOnly="0" labelOnly="1" fieldPosition="0">
        <references count="5">
          <reference field="0" count="1" selected="0">
            <x v="214"/>
          </reference>
          <reference field="1" count="1" selected="0">
            <x v="159"/>
          </reference>
          <reference field="2" count="1" selected="0">
            <x v="139"/>
          </reference>
          <reference field="3" count="1" selected="0">
            <x v="0"/>
          </reference>
          <reference field="12" count="1">
            <x v="10"/>
          </reference>
        </references>
      </pivotArea>
    </format>
    <format dxfId="731">
      <pivotArea dataOnly="0" labelOnly="1" fieldPosition="0">
        <references count="5">
          <reference field="0" count="1" selected="0">
            <x v="220"/>
          </reference>
          <reference field="1" count="1" selected="0">
            <x v="165"/>
          </reference>
          <reference field="2" count="1" selected="0">
            <x v="142"/>
          </reference>
          <reference field="3" count="1" selected="0">
            <x v="0"/>
          </reference>
          <reference field="12" count="1">
            <x v="11"/>
          </reference>
        </references>
      </pivotArea>
    </format>
    <format dxfId="730">
      <pivotArea dataOnly="0" labelOnly="1" fieldPosition="0">
        <references count="5">
          <reference field="0" count="1" selected="0">
            <x v="221"/>
          </reference>
          <reference field="1" count="1" selected="0">
            <x v="166"/>
          </reference>
          <reference field="2" count="1" selected="0">
            <x v="143"/>
          </reference>
          <reference field="3" count="1" selected="0">
            <x v="0"/>
          </reference>
          <reference field="12" count="1">
            <x v="10"/>
          </reference>
        </references>
      </pivotArea>
    </format>
    <format dxfId="729">
      <pivotArea dataOnly="0" labelOnly="1" fieldPosition="0">
        <references count="5">
          <reference field="0" count="1" selected="0">
            <x v="223"/>
          </reference>
          <reference field="1" count="1" selected="0">
            <x v="168"/>
          </reference>
          <reference field="2" count="1" selected="0">
            <x v="71"/>
          </reference>
          <reference field="3" count="1" selected="0">
            <x v="0"/>
          </reference>
          <reference field="12" count="1">
            <x v="24"/>
          </reference>
        </references>
      </pivotArea>
    </format>
    <format dxfId="728">
      <pivotArea dataOnly="0" labelOnly="1" fieldPosition="0">
        <references count="5">
          <reference field="0" count="1" selected="0">
            <x v="224"/>
          </reference>
          <reference field="1" count="1" selected="0">
            <x v="169"/>
          </reference>
          <reference field="2" count="1" selected="0">
            <x v="121"/>
          </reference>
          <reference field="3" count="1" selected="0">
            <x v="0"/>
          </reference>
          <reference field="12" count="1">
            <x v="23"/>
          </reference>
        </references>
      </pivotArea>
    </format>
    <format dxfId="727">
      <pivotArea dataOnly="0" labelOnly="1" fieldPosition="0">
        <references count="5">
          <reference field="0" count="1" selected="0">
            <x v="228"/>
          </reference>
          <reference field="1" count="1" selected="0">
            <x v="173"/>
          </reference>
          <reference field="2" count="1" selected="0">
            <x v="145"/>
          </reference>
          <reference field="3" count="1" selected="0">
            <x v="0"/>
          </reference>
          <reference field="12" count="1">
            <x v="3"/>
          </reference>
        </references>
      </pivotArea>
    </format>
    <format dxfId="726">
      <pivotArea dataOnly="0" labelOnly="1" fieldPosition="0">
        <references count="5">
          <reference field="0" count="1" selected="0">
            <x v="234"/>
          </reference>
          <reference field="1" count="1" selected="0">
            <x v="179"/>
          </reference>
          <reference field="2" count="1" selected="0">
            <x v="163"/>
          </reference>
          <reference field="3" count="1" selected="0">
            <x v="0"/>
          </reference>
          <reference field="12" count="1">
            <x v="28"/>
          </reference>
        </references>
      </pivotArea>
    </format>
    <format dxfId="725">
      <pivotArea dataOnly="0" labelOnly="1" fieldPosition="0">
        <references count="5">
          <reference field="0" count="1" selected="0">
            <x v="235"/>
          </reference>
          <reference field="1" count="1" selected="0">
            <x v="191"/>
          </reference>
          <reference field="2" count="1" selected="0">
            <x v="155"/>
          </reference>
          <reference field="3" count="1" selected="0">
            <x v="0"/>
          </reference>
          <reference field="12" count="1">
            <x v="3"/>
          </reference>
        </references>
      </pivotArea>
    </format>
    <format dxfId="724">
      <pivotArea dataOnly="0" labelOnly="1" fieldPosition="0">
        <references count="5">
          <reference field="0" count="1" selected="0">
            <x v="238"/>
          </reference>
          <reference field="1" count="1" selected="0">
            <x v="194"/>
          </reference>
          <reference field="2" count="1" selected="0">
            <x v="25"/>
          </reference>
          <reference field="3" count="1" selected="0">
            <x v="0"/>
          </reference>
          <reference field="12" count="1">
            <x v="0"/>
          </reference>
        </references>
      </pivotArea>
    </format>
    <format dxfId="723">
      <pivotArea dataOnly="0" labelOnly="1" fieldPosition="0">
        <references count="5">
          <reference field="0" count="1" selected="0">
            <x v="240"/>
          </reference>
          <reference field="1" count="1" selected="0">
            <x v="196"/>
          </reference>
          <reference field="2" count="1" selected="0">
            <x v="40"/>
          </reference>
          <reference field="3" count="1" selected="0">
            <x v="0"/>
          </reference>
          <reference field="12" count="1">
            <x v="3"/>
          </reference>
        </references>
      </pivotArea>
    </format>
    <format dxfId="722">
      <pivotArea dataOnly="0" labelOnly="1" fieldPosition="0">
        <references count="5">
          <reference field="0" count="1" selected="0">
            <x v="241"/>
          </reference>
          <reference field="1" count="1" selected="0">
            <x v="197"/>
          </reference>
          <reference field="2" count="1" selected="0">
            <x v="195"/>
          </reference>
          <reference field="3" count="1" selected="0">
            <x v="0"/>
          </reference>
          <reference field="12" count="1">
            <x v="0"/>
          </reference>
        </references>
      </pivotArea>
    </format>
    <format dxfId="721">
      <pivotArea dataOnly="0" labelOnly="1" fieldPosition="0">
        <references count="5">
          <reference field="0" count="1" selected="0">
            <x v="242"/>
          </reference>
          <reference field="1" count="1" selected="0">
            <x v="198"/>
          </reference>
          <reference field="2" count="1" selected="0">
            <x v="132"/>
          </reference>
          <reference field="3" count="1" selected="0">
            <x v="0"/>
          </reference>
          <reference field="12" count="1">
            <x v="6"/>
          </reference>
        </references>
      </pivotArea>
    </format>
    <format dxfId="720">
      <pivotArea dataOnly="0" labelOnly="1" fieldPosition="0">
        <references count="6">
          <reference field="0" count="1" selected="0">
            <x v="0"/>
          </reference>
          <reference field="1" count="1" selected="0">
            <x v="228"/>
          </reference>
          <reference field="2" count="1" selected="0">
            <x v="153"/>
          </reference>
          <reference field="3" count="1" selected="0">
            <x v="0"/>
          </reference>
          <reference field="12" count="1" selected="0">
            <x v="7"/>
          </reference>
          <reference field="13" count="1">
            <x v="24"/>
          </reference>
        </references>
      </pivotArea>
    </format>
    <format dxfId="719">
      <pivotArea dataOnly="0" labelOnly="1" fieldPosition="0">
        <references count="6">
          <reference field="0" count="1" selected="0">
            <x v="2"/>
          </reference>
          <reference field="1" count="1" selected="0">
            <x v="230"/>
          </reference>
          <reference field="2" count="1" selected="0">
            <x v="225"/>
          </reference>
          <reference field="3" count="1" selected="0">
            <x v="0"/>
          </reference>
          <reference field="12" count="1" selected="0">
            <x v="7"/>
          </reference>
          <reference field="13" count="1">
            <x v="0"/>
          </reference>
        </references>
      </pivotArea>
    </format>
    <format dxfId="718">
      <pivotArea dataOnly="0" labelOnly="1" fieldPosition="0">
        <references count="6">
          <reference field="0" count="1" selected="0">
            <x v="12"/>
          </reference>
          <reference field="1" count="1" selected="0">
            <x v="123"/>
          </reference>
          <reference field="2" count="1" selected="0">
            <x v="150"/>
          </reference>
          <reference field="3" count="1" selected="0">
            <x v="0"/>
          </reference>
          <reference field="12" count="1" selected="0">
            <x v="0"/>
          </reference>
          <reference field="13" count="1">
            <x v="2"/>
          </reference>
        </references>
      </pivotArea>
    </format>
    <format dxfId="717">
      <pivotArea dataOnly="0" labelOnly="1" fieldPosition="0">
        <references count="6">
          <reference field="0" count="1" selected="0">
            <x v="16"/>
          </reference>
          <reference field="1" count="1" selected="0">
            <x v="64"/>
          </reference>
          <reference field="2" count="1" selected="0">
            <x v="157"/>
          </reference>
          <reference field="3" count="1" selected="0">
            <x v="0"/>
          </reference>
          <reference field="12" count="1" selected="0">
            <x v="7"/>
          </reference>
          <reference field="13" count="1">
            <x v="0"/>
          </reference>
        </references>
      </pivotArea>
    </format>
    <format dxfId="716">
      <pivotArea dataOnly="0" labelOnly="1" fieldPosition="0">
        <references count="6">
          <reference field="0" count="1" selected="0">
            <x v="186"/>
          </reference>
          <reference field="1" count="1" selected="0">
            <x v="218"/>
          </reference>
          <reference field="2" count="1" selected="0">
            <x v="93"/>
          </reference>
          <reference field="3" count="1" selected="0">
            <x v="0"/>
          </reference>
          <reference field="12" count="1" selected="0">
            <x v="12"/>
          </reference>
          <reference field="13" count="1">
            <x v="2"/>
          </reference>
        </references>
      </pivotArea>
    </format>
    <format dxfId="715">
      <pivotArea dataOnly="0" labelOnly="1" fieldPosition="0">
        <references count="6">
          <reference field="0" count="1" selected="0">
            <x v="187"/>
          </reference>
          <reference field="1" count="1" selected="0">
            <x v="219"/>
          </reference>
          <reference field="2" count="1" selected="0">
            <x v="104"/>
          </reference>
          <reference field="3" count="1" selected="0">
            <x v="0"/>
          </reference>
          <reference field="12" count="1" selected="0">
            <x v="12"/>
          </reference>
          <reference field="13" count="1">
            <x v="14"/>
          </reference>
        </references>
      </pivotArea>
    </format>
    <format dxfId="714">
      <pivotArea dataOnly="0" labelOnly="1" fieldPosition="0">
        <references count="6">
          <reference field="0" count="1" selected="0">
            <x v="189"/>
          </reference>
          <reference field="1" count="1" selected="0">
            <x v="221"/>
          </reference>
          <reference field="2" count="1" selected="0">
            <x v="182"/>
          </reference>
          <reference field="3" count="1" selected="0">
            <x v="0"/>
          </reference>
          <reference field="12" count="1" selected="0">
            <x v="12"/>
          </reference>
          <reference field="13" count="1">
            <x v="0"/>
          </reference>
        </references>
      </pivotArea>
    </format>
    <format dxfId="713">
      <pivotArea dataOnly="0" labelOnly="1" fieldPosition="0">
        <references count="6">
          <reference field="0" count="1" selected="0">
            <x v="204"/>
          </reference>
          <reference field="1" count="1" selected="0">
            <x v="149"/>
          </reference>
          <reference field="2" count="1" selected="0">
            <x v="117"/>
          </reference>
          <reference field="3" count="1" selected="0">
            <x v="0"/>
          </reference>
          <reference field="12" count="1" selected="0">
            <x v="12"/>
          </reference>
          <reference field="13" count="1">
            <x v="14"/>
          </reference>
        </references>
      </pivotArea>
    </format>
    <format dxfId="712">
      <pivotArea dataOnly="0" labelOnly="1" fieldPosition="0">
        <references count="6">
          <reference field="0" count="1" selected="0">
            <x v="206"/>
          </reference>
          <reference field="1" count="1" selected="0">
            <x v="151"/>
          </reference>
          <reference field="2" count="1" selected="0">
            <x v="159"/>
          </reference>
          <reference field="3" count="1" selected="0">
            <x v="0"/>
          </reference>
          <reference field="12" count="1" selected="0">
            <x v="12"/>
          </reference>
          <reference field="13" count="1">
            <x v="5"/>
          </reference>
        </references>
      </pivotArea>
    </format>
    <format dxfId="711">
      <pivotArea dataOnly="0" labelOnly="1" fieldPosition="0">
        <references count="6">
          <reference field="0" count="1" selected="0">
            <x v="207"/>
          </reference>
          <reference field="1" count="1" selected="0">
            <x v="152"/>
          </reference>
          <reference field="2" count="1" selected="0">
            <x v="81"/>
          </reference>
          <reference field="3" count="1" selected="0">
            <x v="0"/>
          </reference>
          <reference field="12" count="1" selected="0">
            <x v="7"/>
          </reference>
          <reference field="13" count="1">
            <x v="0"/>
          </reference>
        </references>
      </pivotArea>
    </format>
    <format dxfId="710">
      <pivotArea dataOnly="0" labelOnly="1" fieldPosition="0">
        <references count="6">
          <reference field="0" count="1" selected="0">
            <x v="208"/>
          </reference>
          <reference field="1" count="1" selected="0">
            <x v="153"/>
          </reference>
          <reference field="2" count="1" selected="0">
            <x v="103"/>
          </reference>
          <reference field="3" count="1" selected="0">
            <x v="0"/>
          </reference>
          <reference field="12" count="1" selected="0">
            <x v="14"/>
          </reference>
          <reference field="13" count="1">
            <x v="16"/>
          </reference>
        </references>
      </pivotArea>
    </format>
    <format dxfId="709">
      <pivotArea dataOnly="0" labelOnly="1" fieldPosition="0">
        <references count="6">
          <reference field="0" count="1" selected="0">
            <x v="209"/>
          </reference>
          <reference field="1" count="1" selected="0">
            <x v="154"/>
          </reference>
          <reference field="2" count="1" selected="0">
            <x v="98"/>
          </reference>
          <reference field="3" count="1" selected="0">
            <x v="0"/>
          </reference>
          <reference field="12" count="1" selected="0">
            <x v="14"/>
          </reference>
          <reference field="13" count="1">
            <x v="17"/>
          </reference>
        </references>
      </pivotArea>
    </format>
    <format dxfId="708">
      <pivotArea dataOnly="0" labelOnly="1" fieldPosition="0">
        <references count="6">
          <reference field="0" count="1" selected="0">
            <x v="210"/>
          </reference>
          <reference field="1" count="1" selected="0">
            <x v="155"/>
          </reference>
          <reference field="2" count="1" selected="0">
            <x v="162"/>
          </reference>
          <reference field="3" count="1" selected="0">
            <x v="0"/>
          </reference>
          <reference field="12" count="1" selected="0">
            <x v="7"/>
          </reference>
          <reference field="13" count="1">
            <x v="2"/>
          </reference>
        </references>
      </pivotArea>
    </format>
    <format dxfId="707">
      <pivotArea dataOnly="0" labelOnly="1" fieldPosition="0">
        <references count="6">
          <reference field="0" count="1" selected="0">
            <x v="211"/>
          </reference>
          <reference field="1" count="1" selected="0">
            <x v="156"/>
          </reference>
          <reference field="2" count="1" selected="0">
            <x v="164"/>
          </reference>
          <reference field="3" count="1" selected="0">
            <x v="0"/>
          </reference>
          <reference field="12" count="1" selected="0">
            <x v="20"/>
          </reference>
          <reference field="13" count="1">
            <x v="3"/>
          </reference>
        </references>
      </pivotArea>
    </format>
    <format dxfId="706">
      <pivotArea dataOnly="0" labelOnly="1" fieldPosition="0">
        <references count="6">
          <reference field="0" count="1" selected="0">
            <x v="212"/>
          </reference>
          <reference field="1" count="1" selected="0">
            <x v="157"/>
          </reference>
          <reference field="2" count="1" selected="0">
            <x v="170"/>
          </reference>
          <reference field="3" count="1" selected="0">
            <x v="0"/>
          </reference>
          <reference field="12" count="1" selected="0">
            <x v="20"/>
          </reference>
          <reference field="13" count="1">
            <x v="4"/>
          </reference>
        </references>
      </pivotArea>
    </format>
    <format dxfId="705">
      <pivotArea dataOnly="0" labelOnly="1" fieldPosition="0">
        <references count="6">
          <reference field="0" count="1" selected="0">
            <x v="214"/>
          </reference>
          <reference field="1" count="1" selected="0">
            <x v="159"/>
          </reference>
          <reference field="2" count="1" selected="0">
            <x v="139"/>
          </reference>
          <reference field="3" count="1" selected="0">
            <x v="0"/>
          </reference>
          <reference field="12" count="1" selected="0">
            <x v="10"/>
          </reference>
          <reference field="13" count="1">
            <x v="15"/>
          </reference>
        </references>
      </pivotArea>
    </format>
    <format dxfId="704">
      <pivotArea dataOnly="0" labelOnly="1" fieldPosition="0">
        <references count="6">
          <reference field="0" count="1" selected="0">
            <x v="215"/>
          </reference>
          <reference field="1" count="1" selected="0">
            <x v="160"/>
          </reference>
          <reference field="2" count="1" selected="0">
            <x v="137"/>
          </reference>
          <reference field="3" count="1" selected="0">
            <x v="0"/>
          </reference>
          <reference field="12" count="1" selected="0">
            <x v="10"/>
          </reference>
          <reference field="13" count="1">
            <x v="11"/>
          </reference>
        </references>
      </pivotArea>
    </format>
    <format dxfId="703">
      <pivotArea dataOnly="0" labelOnly="1" fieldPosition="0">
        <references count="6">
          <reference field="0" count="1" selected="0">
            <x v="216"/>
          </reference>
          <reference field="1" count="1" selected="0">
            <x v="161"/>
          </reference>
          <reference field="2" count="1" selected="0">
            <x v="136"/>
          </reference>
          <reference field="3" count="1" selected="0">
            <x v="0"/>
          </reference>
          <reference field="12" count="1" selected="0">
            <x v="10"/>
          </reference>
          <reference field="13" count="1">
            <x v="13"/>
          </reference>
        </references>
      </pivotArea>
    </format>
    <format dxfId="702">
      <pivotArea dataOnly="0" labelOnly="1" fieldPosition="0">
        <references count="6">
          <reference field="0" count="1" selected="0">
            <x v="217"/>
          </reference>
          <reference field="1" count="1" selected="0">
            <x v="162"/>
          </reference>
          <reference field="2" count="1" selected="0">
            <x v="13"/>
          </reference>
          <reference field="3" count="1" selected="0">
            <x v="0"/>
          </reference>
          <reference field="12" count="1" selected="0">
            <x v="10"/>
          </reference>
          <reference field="13" count="1">
            <x v="10"/>
          </reference>
        </references>
      </pivotArea>
    </format>
    <format dxfId="701">
      <pivotArea dataOnly="0" labelOnly="1" fieldPosition="0">
        <references count="6">
          <reference field="0" count="1" selected="0">
            <x v="219"/>
          </reference>
          <reference field="1" count="1" selected="0">
            <x v="164"/>
          </reference>
          <reference field="2" count="1" selected="0">
            <x v="138"/>
          </reference>
          <reference field="3" count="1" selected="0">
            <x v="0"/>
          </reference>
          <reference field="12" count="1" selected="0">
            <x v="10"/>
          </reference>
          <reference field="13" count="1">
            <x v="8"/>
          </reference>
        </references>
      </pivotArea>
    </format>
    <format dxfId="700">
      <pivotArea dataOnly="0" labelOnly="1" fieldPosition="0">
        <references count="6">
          <reference field="0" count="1" selected="0">
            <x v="220"/>
          </reference>
          <reference field="1" count="1" selected="0">
            <x v="165"/>
          </reference>
          <reference field="2" count="1" selected="0">
            <x v="142"/>
          </reference>
          <reference field="3" count="1" selected="0">
            <x v="0"/>
          </reference>
          <reference field="12" count="1" selected="0">
            <x v="11"/>
          </reference>
          <reference field="13" count="1">
            <x v="12"/>
          </reference>
        </references>
      </pivotArea>
    </format>
    <format dxfId="699">
      <pivotArea dataOnly="0" labelOnly="1" fieldPosition="0">
        <references count="6">
          <reference field="0" count="1" selected="0">
            <x v="221"/>
          </reference>
          <reference field="1" count="1" selected="0">
            <x v="166"/>
          </reference>
          <reference field="2" count="1" selected="0">
            <x v="143"/>
          </reference>
          <reference field="3" count="1" selected="0">
            <x v="0"/>
          </reference>
          <reference field="12" count="1" selected="0">
            <x v="10"/>
          </reference>
          <reference field="13" count="1">
            <x v="9"/>
          </reference>
        </references>
      </pivotArea>
    </format>
    <format dxfId="698">
      <pivotArea dataOnly="0" labelOnly="1" fieldPosition="0">
        <references count="6">
          <reference field="0" count="1" selected="0">
            <x v="223"/>
          </reference>
          <reference field="1" count="1" selected="0">
            <x v="168"/>
          </reference>
          <reference field="2" count="1" selected="0">
            <x v="71"/>
          </reference>
          <reference field="3" count="1" selected="0">
            <x v="0"/>
          </reference>
          <reference field="12" count="1" selected="0">
            <x v="24"/>
          </reference>
          <reference field="13" count="1">
            <x v="7"/>
          </reference>
        </references>
      </pivotArea>
    </format>
    <format dxfId="697">
      <pivotArea dataOnly="0" labelOnly="1" fieldPosition="0">
        <references count="6">
          <reference field="0" count="1" selected="0">
            <x v="224"/>
          </reference>
          <reference field="1" count="1" selected="0">
            <x v="169"/>
          </reference>
          <reference field="2" count="1" selected="0">
            <x v="121"/>
          </reference>
          <reference field="3" count="1" selected="0">
            <x v="0"/>
          </reference>
          <reference field="12" count="1" selected="0">
            <x v="23"/>
          </reference>
          <reference field="13" count="1">
            <x v="1"/>
          </reference>
        </references>
      </pivotArea>
    </format>
    <format dxfId="696">
      <pivotArea dataOnly="0" labelOnly="1" fieldPosition="0">
        <references count="6">
          <reference field="0" count="1" selected="0">
            <x v="225"/>
          </reference>
          <reference field="1" count="1" selected="0">
            <x v="170"/>
          </reference>
          <reference field="2" count="1" selected="0">
            <x v="120"/>
          </reference>
          <reference field="3" count="1" selected="0">
            <x v="0"/>
          </reference>
          <reference field="12" count="1" selected="0">
            <x v="23"/>
          </reference>
          <reference field="13" count="1">
            <x v="22"/>
          </reference>
        </references>
      </pivotArea>
    </format>
    <format dxfId="695">
      <pivotArea dataOnly="0" labelOnly="1" fieldPosition="0">
        <references count="6">
          <reference field="0" count="1" selected="0">
            <x v="228"/>
          </reference>
          <reference field="1" count="1" selected="0">
            <x v="173"/>
          </reference>
          <reference field="2" count="1" selected="0">
            <x v="145"/>
          </reference>
          <reference field="3" count="1" selected="0">
            <x v="0"/>
          </reference>
          <reference field="12" count="1" selected="0">
            <x v="3"/>
          </reference>
          <reference field="13" count="1">
            <x v="21"/>
          </reference>
        </references>
      </pivotArea>
    </format>
    <format dxfId="694">
      <pivotArea dataOnly="0" labelOnly="1" fieldPosition="0">
        <references count="6">
          <reference field="0" count="1" selected="0">
            <x v="229"/>
          </reference>
          <reference field="1" count="1" selected="0">
            <x v="174"/>
          </reference>
          <reference field="2" count="1" selected="0">
            <x v="91"/>
          </reference>
          <reference field="3" count="1" selected="0">
            <x v="0"/>
          </reference>
          <reference field="12" count="1" selected="0">
            <x v="3"/>
          </reference>
          <reference field="13" count="1">
            <x v="18"/>
          </reference>
        </references>
      </pivotArea>
    </format>
    <format dxfId="693">
      <pivotArea dataOnly="0" labelOnly="1" fieldPosition="0">
        <references count="6">
          <reference field="0" count="1" selected="0">
            <x v="231"/>
          </reference>
          <reference field="1" count="1" selected="0">
            <x v="176"/>
          </reference>
          <reference field="2" count="1" selected="0">
            <x v="42"/>
          </reference>
          <reference field="3" count="1" selected="0">
            <x v="0"/>
          </reference>
          <reference field="12" count="1" selected="0">
            <x v="3"/>
          </reference>
          <reference field="13" count="1">
            <x v="20"/>
          </reference>
        </references>
      </pivotArea>
    </format>
    <format dxfId="692">
      <pivotArea dataOnly="0" labelOnly="1" fieldPosition="0">
        <references count="6">
          <reference field="0" count="1" selected="0">
            <x v="232"/>
          </reference>
          <reference field="1" count="1" selected="0">
            <x v="177"/>
          </reference>
          <reference field="2" count="1" selected="0">
            <x v="47"/>
          </reference>
          <reference field="3" count="1" selected="0">
            <x v="0"/>
          </reference>
          <reference field="12" count="1" selected="0">
            <x v="3"/>
          </reference>
          <reference field="13" count="1">
            <x v="19"/>
          </reference>
        </references>
      </pivotArea>
    </format>
    <format dxfId="691">
      <pivotArea dataOnly="0" labelOnly="1" fieldPosition="0">
        <references count="6">
          <reference field="0" count="1" selected="0">
            <x v="233"/>
          </reference>
          <reference field="1" count="1" selected="0">
            <x v="178"/>
          </reference>
          <reference field="2" count="1" selected="0">
            <x v="32"/>
          </reference>
          <reference field="3" count="1" selected="0">
            <x v="0"/>
          </reference>
          <reference field="12" count="1" selected="0">
            <x v="3"/>
          </reference>
          <reference field="13" count="1">
            <x v="6"/>
          </reference>
        </references>
      </pivotArea>
    </format>
    <format dxfId="690">
      <pivotArea dataOnly="0" labelOnly="1" fieldPosition="0">
        <references count="6">
          <reference field="0" count="1" selected="0">
            <x v="234"/>
          </reference>
          <reference field="1" count="1" selected="0">
            <x v="179"/>
          </reference>
          <reference field="2" count="1" selected="0">
            <x v="163"/>
          </reference>
          <reference field="3" count="1" selected="0">
            <x v="0"/>
          </reference>
          <reference field="12" count="1" selected="0">
            <x v="28"/>
          </reference>
          <reference field="13" count="1">
            <x v="25"/>
          </reference>
        </references>
      </pivotArea>
    </format>
    <format dxfId="689">
      <pivotArea dataOnly="0" labelOnly="1" fieldPosition="0">
        <references count="6">
          <reference field="0" count="1" selected="0">
            <x v="235"/>
          </reference>
          <reference field="1" count="1" selected="0">
            <x v="191"/>
          </reference>
          <reference field="2" count="1" selected="0">
            <x v="155"/>
          </reference>
          <reference field="3" count="1" selected="0">
            <x v="0"/>
          </reference>
          <reference field="12" count="1" selected="0">
            <x v="3"/>
          </reference>
          <reference field="13" count="1">
            <x v="0"/>
          </reference>
        </references>
      </pivotArea>
    </format>
    <format dxfId="688">
      <pivotArea dataOnly="0" labelOnly="1" fieldPosition="0">
        <references count="7">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x v="38"/>
          </reference>
        </references>
      </pivotArea>
    </format>
    <format dxfId="687">
      <pivotArea dataOnly="0" labelOnly="1" fieldPosition="0">
        <references count="7">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x v="0"/>
          </reference>
        </references>
      </pivotArea>
    </format>
    <format dxfId="686">
      <pivotArea dataOnly="0" labelOnly="1" fieldPosition="0">
        <references count="7">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x v="35"/>
          </reference>
        </references>
      </pivotArea>
    </format>
    <format dxfId="685">
      <pivotArea dataOnly="0" labelOnly="1" fieldPosition="0">
        <references count="7">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x v="38"/>
          </reference>
        </references>
      </pivotArea>
    </format>
    <format dxfId="684">
      <pivotArea dataOnly="0" labelOnly="1" fieldPosition="0">
        <references count="7">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x v="28"/>
          </reference>
        </references>
      </pivotArea>
    </format>
    <format dxfId="683">
      <pivotArea dataOnly="0" labelOnly="1" fieldPosition="0">
        <references count="7">
          <reference field="0" count="1" selected="0">
            <x v="10"/>
          </reference>
          <reference field="1" count="1" selected="0">
            <x v="121"/>
          </reference>
          <reference field="2" count="1" selected="0">
            <x v="82"/>
          </reference>
          <reference field="3" count="1" selected="0">
            <x v="0"/>
          </reference>
          <reference field="12" count="1" selected="0">
            <x v="0"/>
          </reference>
          <reference field="13" count="1" selected="0">
            <x v="0"/>
          </reference>
          <reference field="14" count="1">
            <x v="38"/>
          </reference>
        </references>
      </pivotArea>
    </format>
    <format dxfId="682">
      <pivotArea dataOnly="0" labelOnly="1" fieldPosition="0">
        <references count="7">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x v="40"/>
          </reference>
        </references>
      </pivotArea>
    </format>
    <format dxfId="681">
      <pivotArea dataOnly="0" labelOnly="1" fieldPosition="0">
        <references count="7">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x v="38"/>
          </reference>
        </references>
      </pivotArea>
    </format>
    <format dxfId="680">
      <pivotArea dataOnly="0" labelOnly="1" fieldPosition="0">
        <references count="7">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x v="1"/>
          </reference>
        </references>
      </pivotArea>
    </format>
    <format dxfId="679">
      <pivotArea dataOnly="0" labelOnly="1" fieldPosition="0">
        <references count="7">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x v="3"/>
          </reference>
        </references>
      </pivotArea>
    </format>
    <format dxfId="678">
      <pivotArea dataOnly="0" labelOnly="1" fieldPosition="0">
        <references count="7">
          <reference field="0" count="1" selected="0">
            <x v="29"/>
          </reference>
          <reference field="1" count="1" selected="0">
            <x v="26"/>
          </reference>
          <reference field="2" count="1" selected="0">
            <x v="62"/>
          </reference>
          <reference field="3" count="1" selected="0">
            <x v="0"/>
          </reference>
          <reference field="12" count="1" selected="0">
            <x v="15"/>
          </reference>
          <reference field="13" count="1" selected="0">
            <x v="0"/>
          </reference>
          <reference field="14" count="1">
            <x v="19"/>
          </reference>
        </references>
      </pivotArea>
    </format>
    <format dxfId="677">
      <pivotArea dataOnly="0" labelOnly="1" fieldPosition="0">
        <references count="7">
          <reference field="0" count="1" selected="0">
            <x v="30"/>
          </reference>
          <reference field="1" count="1" selected="0">
            <x v="27"/>
          </reference>
          <reference field="2" count="1" selected="0">
            <x v="7"/>
          </reference>
          <reference field="3" count="1" selected="0">
            <x v="0"/>
          </reference>
          <reference field="12" count="1" selected="0">
            <x v="15"/>
          </reference>
          <reference field="13" count="1" selected="0">
            <x v="0"/>
          </reference>
          <reference field="14" count="1">
            <x v="13"/>
          </reference>
        </references>
      </pivotArea>
    </format>
    <format dxfId="676">
      <pivotArea dataOnly="0" labelOnly="1" fieldPosition="0">
        <references count="7">
          <reference field="0" count="1" selected="0">
            <x v="31"/>
          </reference>
          <reference field="1" count="1" selected="0">
            <x v="28"/>
          </reference>
          <reference field="2" count="1" selected="0">
            <x v="53"/>
          </reference>
          <reference field="3" count="1" selected="0">
            <x v="0"/>
          </reference>
          <reference field="12" count="1" selected="0">
            <x v="7"/>
          </reference>
          <reference field="13" count="1" selected="0">
            <x v="0"/>
          </reference>
          <reference field="14" count="1">
            <x v="15"/>
          </reference>
        </references>
      </pivotArea>
    </format>
    <format dxfId="675">
      <pivotArea dataOnly="0" labelOnly="1" fieldPosition="0">
        <references count="7">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x v="61"/>
          </reference>
        </references>
      </pivotArea>
    </format>
    <format dxfId="674">
      <pivotArea dataOnly="0" labelOnly="1" fieldPosition="0">
        <references count="7">
          <reference field="0" count="1" selected="0">
            <x v="36"/>
          </reference>
          <reference field="1" count="1" selected="0">
            <x v="33"/>
          </reference>
          <reference field="2" count="1" selected="0">
            <x v="130"/>
          </reference>
          <reference field="3" count="1" selected="0">
            <x v="0"/>
          </reference>
          <reference field="12" count="1" selected="0">
            <x v="22"/>
          </reference>
          <reference field="13" count="1" selected="0">
            <x v="0"/>
          </reference>
          <reference field="14" count="1">
            <x v="2"/>
          </reference>
        </references>
      </pivotArea>
    </format>
    <format dxfId="673">
      <pivotArea dataOnly="0" labelOnly="1" fieldPosition="0">
        <references count="7">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x v="62"/>
          </reference>
        </references>
      </pivotArea>
    </format>
    <format dxfId="672">
      <pivotArea dataOnly="0" labelOnly="1" fieldPosition="0">
        <references count="7">
          <reference field="0" count="1" selected="0">
            <x v="42"/>
          </reference>
          <reference field="1" count="1" selected="0">
            <x v="4"/>
          </reference>
          <reference field="2" count="1" selected="0">
            <x v="64"/>
          </reference>
          <reference field="3" count="1" selected="0">
            <x v="0"/>
          </reference>
          <reference field="12" count="1" selected="0">
            <x v="10"/>
          </reference>
          <reference field="13" count="1" selected="0">
            <x v="0"/>
          </reference>
          <reference field="14" count="1">
            <x v="58"/>
          </reference>
        </references>
      </pivotArea>
    </format>
    <format dxfId="671">
      <pivotArea dataOnly="0" labelOnly="1" fieldPosition="0">
        <references count="7">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x v="56"/>
          </reference>
        </references>
      </pivotArea>
    </format>
    <format dxfId="670">
      <pivotArea dataOnly="0" labelOnly="1" fieldPosition="0">
        <references count="7">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x v="66"/>
          </reference>
        </references>
      </pivotArea>
    </format>
    <format dxfId="669">
      <pivotArea dataOnly="0" labelOnly="1" fieldPosition="0">
        <references count="7">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x v="34"/>
          </reference>
        </references>
      </pivotArea>
    </format>
    <format dxfId="668">
      <pivotArea dataOnly="0" labelOnly="1" fieldPosition="0">
        <references count="7">
          <reference field="0" count="1" selected="0">
            <x v="62"/>
          </reference>
          <reference field="1" count="1" selected="0">
            <x v="42"/>
          </reference>
          <reference field="2" count="1" selected="0">
            <x v="15"/>
          </reference>
          <reference field="3" count="1" selected="0">
            <x v="0"/>
          </reference>
          <reference field="12" count="1" selected="0">
            <x v="3"/>
          </reference>
          <reference field="13" count="1" selected="0">
            <x v="0"/>
          </reference>
          <reference field="14" count="1">
            <x v="47"/>
          </reference>
        </references>
      </pivotArea>
    </format>
    <format dxfId="667">
      <pivotArea dataOnly="0" labelOnly="1" fieldPosition="0">
        <references count="7">
          <reference field="0" count="1" selected="0">
            <x v="63"/>
          </reference>
          <reference field="1" count="1" selected="0">
            <x v="43"/>
          </reference>
          <reference field="2" count="1" selected="0">
            <x v="152"/>
          </reference>
          <reference field="3" count="1" selected="0">
            <x v="0"/>
          </reference>
          <reference field="12" count="1" selected="0">
            <x v="3"/>
          </reference>
          <reference field="13" count="1" selected="0">
            <x v="0"/>
          </reference>
          <reference field="14" count="1">
            <x v="37"/>
          </reference>
        </references>
      </pivotArea>
    </format>
    <format dxfId="666">
      <pivotArea dataOnly="0" labelOnly="1" fieldPosition="0">
        <references count="7">
          <reference field="0" count="1" selected="0">
            <x v="64"/>
          </reference>
          <reference field="1" count="1" selected="0">
            <x v="44"/>
          </reference>
          <reference field="2" count="1" selected="0">
            <x v="146"/>
          </reference>
          <reference field="3" count="1" selected="0">
            <x v="0"/>
          </reference>
          <reference field="12" count="1" selected="0">
            <x v="3"/>
          </reference>
          <reference field="13" count="1" selected="0">
            <x v="0"/>
          </reference>
          <reference field="14" count="1">
            <x v="36"/>
          </reference>
        </references>
      </pivotArea>
    </format>
    <format dxfId="665">
      <pivotArea dataOnly="0" labelOnly="1" fieldPosition="0">
        <references count="7">
          <reference field="0" count="1" selected="0">
            <x v="65"/>
          </reference>
          <reference field="1" count="1" selected="0">
            <x v="45"/>
          </reference>
          <reference field="2" count="1" selected="0">
            <x v="204"/>
          </reference>
          <reference field="3" count="1" selected="0">
            <x v="0"/>
          </reference>
          <reference field="12" count="1" selected="0">
            <x v="3"/>
          </reference>
          <reference field="13" count="1" selected="0">
            <x v="0"/>
          </reference>
          <reference field="14" count="1">
            <x v="0"/>
          </reference>
        </references>
      </pivotArea>
    </format>
    <format dxfId="664">
      <pivotArea dataOnly="0" labelOnly="1" fieldPosition="0">
        <references count="7">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x v="14"/>
          </reference>
        </references>
      </pivotArea>
    </format>
    <format dxfId="663">
      <pivotArea dataOnly="0" labelOnly="1" fieldPosition="0">
        <references count="7">
          <reference field="0" count="1" selected="0">
            <x v="79"/>
          </reference>
          <reference field="1" count="1" selected="0">
            <x v="59"/>
          </reference>
          <reference field="2" count="1" selected="0">
            <x v="21"/>
          </reference>
          <reference field="3" count="1" selected="0">
            <x v="0"/>
          </reference>
          <reference field="12" count="1" selected="0">
            <x v="3"/>
          </reference>
          <reference field="13" count="1" selected="0">
            <x v="0"/>
          </reference>
          <reference field="14" count="1">
            <x v="0"/>
          </reference>
        </references>
      </pivotArea>
    </format>
    <format dxfId="662">
      <pivotArea dataOnly="0" labelOnly="1" fieldPosition="0">
        <references count="7">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x v="0"/>
          </reference>
        </references>
      </pivotArea>
    </format>
    <format dxfId="661">
      <pivotArea dataOnly="0" labelOnly="1" fieldPosition="0">
        <references count="7">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x v="4"/>
          </reference>
        </references>
      </pivotArea>
    </format>
    <format dxfId="660">
      <pivotArea dataOnly="0" labelOnly="1" fieldPosition="0">
        <references count="7">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x v="53"/>
          </reference>
        </references>
      </pivotArea>
    </format>
    <format dxfId="659">
      <pivotArea dataOnly="0" labelOnly="1" fieldPosition="0">
        <references count="7">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x v="25"/>
          </reference>
        </references>
      </pivotArea>
    </format>
    <format dxfId="658">
      <pivotArea dataOnly="0" labelOnly="1" fieldPosition="0">
        <references count="7">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x v="0"/>
          </reference>
        </references>
      </pivotArea>
    </format>
    <format dxfId="657">
      <pivotArea dataOnly="0" labelOnly="1" fieldPosition="0">
        <references count="7">
          <reference field="0" count="1" selected="0">
            <x v="89"/>
          </reference>
          <reference field="1" count="1" selected="0">
            <x v="76"/>
          </reference>
          <reference field="2" count="1" selected="0">
            <x v="232"/>
          </reference>
          <reference field="3" count="1" selected="0">
            <x v="0"/>
          </reference>
          <reference field="12" count="1" selected="0">
            <x v="7"/>
          </reference>
          <reference field="13" count="1" selected="0">
            <x v="0"/>
          </reference>
          <reference field="14" count="1">
            <x v="50"/>
          </reference>
        </references>
      </pivotArea>
    </format>
    <format dxfId="656">
      <pivotArea dataOnly="0" labelOnly="1" fieldPosition="0">
        <references count="7">
          <reference field="0" count="1" selected="0">
            <x v="93"/>
          </reference>
          <reference field="1" count="1" selected="0">
            <x v="80"/>
          </reference>
          <reference field="2" count="1" selected="0">
            <x v="180"/>
          </reference>
          <reference field="3" count="1" selected="0">
            <x v="0"/>
          </reference>
          <reference field="12" count="1" selected="0">
            <x v="7"/>
          </reference>
          <reference field="13" count="1" selected="0">
            <x v="0"/>
          </reference>
          <reference field="14" count="1">
            <x v="49"/>
          </reference>
        </references>
      </pivotArea>
    </format>
    <format dxfId="655">
      <pivotArea dataOnly="0" labelOnly="1" fieldPosition="0">
        <references count="7">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x v="16"/>
          </reference>
        </references>
      </pivotArea>
    </format>
    <format dxfId="654">
      <pivotArea dataOnly="0" labelOnly="1" fieldPosition="0">
        <references count="7">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x v="6"/>
          </reference>
        </references>
      </pivotArea>
    </format>
    <format dxfId="653">
      <pivotArea dataOnly="0" labelOnly="1" fieldPosition="0">
        <references count="7">
          <reference field="0" count="1" selected="0">
            <x v="102"/>
          </reference>
          <reference field="1" count="1" selected="0">
            <x v="89"/>
          </reference>
          <reference field="2" count="1" selected="0">
            <x v="14"/>
          </reference>
          <reference field="3" count="1" selected="0">
            <x v="0"/>
          </reference>
          <reference field="12" count="1" selected="0">
            <x v="3"/>
          </reference>
          <reference field="13" count="1" selected="0">
            <x v="0"/>
          </reference>
          <reference field="14" count="1">
            <x v="16"/>
          </reference>
        </references>
      </pivotArea>
    </format>
    <format dxfId="652">
      <pivotArea dataOnly="0" labelOnly="1" fieldPosition="0">
        <references count="7">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x v="54"/>
          </reference>
        </references>
      </pivotArea>
    </format>
    <format dxfId="651">
      <pivotArea dataOnly="0" labelOnly="1" fieldPosition="0">
        <references count="7">
          <reference field="0" count="1" selected="0">
            <x v="107"/>
          </reference>
          <reference field="1" count="1" selected="0">
            <x v="94"/>
          </reference>
          <reference field="2" count="1" selected="0">
            <x v="190"/>
          </reference>
          <reference field="3" count="1" selected="0">
            <x v="0"/>
          </reference>
          <reference field="12" count="1" selected="0">
            <x v="7"/>
          </reference>
          <reference field="13" count="1" selected="0">
            <x v="0"/>
          </reference>
          <reference field="14" count="1">
            <x v="55"/>
          </reference>
        </references>
      </pivotArea>
    </format>
    <format dxfId="650">
      <pivotArea dataOnly="0" labelOnly="1" fieldPosition="0">
        <references count="7">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x v="4"/>
          </reference>
        </references>
      </pivotArea>
    </format>
    <format dxfId="649">
      <pivotArea dataOnly="0" labelOnly="1" fieldPosition="0">
        <references count="7">
          <reference field="0" count="1" selected="0">
            <x v="113"/>
          </reference>
          <reference field="1" count="1" selected="0">
            <x v="100"/>
          </reference>
          <reference field="2" count="1" selected="0">
            <x v="124"/>
          </reference>
          <reference field="3" count="1" selected="0">
            <x v="0"/>
          </reference>
          <reference field="12" count="1" selected="0">
            <x v="7"/>
          </reference>
          <reference field="13" count="1" selected="0">
            <x v="0"/>
          </reference>
          <reference field="14" count="1">
            <x v="7"/>
          </reference>
        </references>
      </pivotArea>
    </format>
    <format dxfId="648">
      <pivotArea dataOnly="0" labelOnly="1" fieldPosition="0">
        <references count="7">
          <reference field="0" count="1" selected="0">
            <x v="122"/>
          </reference>
          <reference field="1" count="1" selected="0">
            <x v="109"/>
          </reference>
          <reference field="2" count="1" selected="0">
            <x v="35"/>
          </reference>
          <reference field="3" count="1" selected="0">
            <x v="0"/>
          </reference>
          <reference field="12" count="1" selected="0">
            <x v="3"/>
          </reference>
          <reference field="13" count="1" selected="0">
            <x v="0"/>
          </reference>
          <reference field="14" count="1">
            <x v="11"/>
          </reference>
        </references>
      </pivotArea>
    </format>
    <format dxfId="647">
      <pivotArea dataOnly="0" labelOnly="1" fieldPosition="0">
        <references count="7">
          <reference field="0" count="1" selected="0">
            <x v="123"/>
          </reference>
          <reference field="1" count="1" selected="0">
            <x v="110"/>
          </reference>
          <reference field="2" count="1" selected="0">
            <x v="176"/>
          </reference>
          <reference field="3" count="1" selected="0">
            <x v="0"/>
          </reference>
          <reference field="12" count="1" selected="0">
            <x v="5"/>
          </reference>
          <reference field="13" count="1" selected="0">
            <x v="0"/>
          </reference>
          <reference field="14" count="1">
            <x v="38"/>
          </reference>
        </references>
      </pivotArea>
    </format>
    <format dxfId="646">
      <pivotArea dataOnly="0" labelOnly="1" fieldPosition="0">
        <references count="7">
          <reference field="0" count="1" selected="0">
            <x v="124"/>
          </reference>
          <reference field="1" count="1" selected="0">
            <x v="111"/>
          </reference>
          <reference field="2" count="1" selected="0">
            <x v="218"/>
          </reference>
          <reference field="3" count="1" selected="0">
            <x v="0"/>
          </reference>
          <reference field="12" count="1" selected="0">
            <x v="0"/>
          </reference>
          <reference field="13" count="1" selected="0">
            <x v="0"/>
          </reference>
          <reference field="14" count="1">
            <x v="34"/>
          </reference>
        </references>
      </pivotArea>
    </format>
    <format dxfId="645">
      <pivotArea dataOnly="0" labelOnly="1" fieldPosition="0">
        <references count="7">
          <reference field="0" count="1" selected="0">
            <x v="126"/>
          </reference>
          <reference field="1" count="1" selected="0">
            <x v="113"/>
          </reference>
          <reference field="2" count="1" selected="0">
            <x v="191"/>
          </reference>
          <reference field="3" count="1" selected="0">
            <x v="0"/>
          </reference>
          <reference field="12" count="1" selected="0">
            <x v="0"/>
          </reference>
          <reference field="13" count="1" selected="0">
            <x v="0"/>
          </reference>
          <reference field="14" count="1">
            <x v="37"/>
          </reference>
        </references>
      </pivotArea>
    </format>
    <format dxfId="644">
      <pivotArea dataOnly="0" labelOnly="1" fieldPosition="0">
        <references count="7">
          <reference field="0" count="1" selected="0">
            <x v="127"/>
          </reference>
          <reference field="1" count="1" selected="0">
            <x v="114"/>
          </reference>
          <reference field="2" count="1" selected="0">
            <x v="174"/>
          </reference>
          <reference field="3" count="1" selected="0">
            <x v="0"/>
          </reference>
          <reference field="12" count="1" selected="0">
            <x v="0"/>
          </reference>
          <reference field="13" count="1" selected="0">
            <x v="0"/>
          </reference>
          <reference field="14" count="1">
            <x v="36"/>
          </reference>
        </references>
      </pivotArea>
    </format>
    <format dxfId="643">
      <pivotArea dataOnly="0" labelOnly="1" fieldPosition="0">
        <references count="7">
          <reference field="0" count="1" selected="0">
            <x v="128"/>
          </reference>
          <reference field="1" count="1" selected="0">
            <x v="115"/>
          </reference>
          <reference field="2" count="1" selected="0">
            <x v="59"/>
          </reference>
          <reference field="3" count="1" selected="0">
            <x v="0"/>
          </reference>
          <reference field="12" count="1" selected="0">
            <x v="0"/>
          </reference>
          <reference field="13" count="1" selected="0">
            <x v="0"/>
          </reference>
          <reference field="14" count="1">
            <x v="37"/>
          </reference>
        </references>
      </pivotArea>
    </format>
    <format dxfId="642">
      <pivotArea dataOnly="0" labelOnly="1" fieldPosition="0">
        <references count="7">
          <reference field="0" count="1" selected="0">
            <x v="134"/>
          </reference>
          <reference field="1" count="1" selected="0">
            <x v="127"/>
          </reference>
          <reference field="2" count="1" selected="0">
            <x v="2"/>
          </reference>
          <reference field="3" count="1" selected="0">
            <x v="0"/>
          </reference>
          <reference field="12" count="1" selected="0">
            <x v="4"/>
          </reference>
          <reference field="13" count="1" selected="0">
            <x v="0"/>
          </reference>
          <reference field="14" count="1">
            <x v="34"/>
          </reference>
        </references>
      </pivotArea>
    </format>
    <format dxfId="641">
      <pivotArea dataOnly="0" labelOnly="1" fieldPosition="0">
        <references count="7">
          <reference field="0" count="1" selected="0">
            <x v="135"/>
          </reference>
          <reference field="1" count="1" selected="0">
            <x v="128"/>
          </reference>
          <reference field="2" count="1" selected="0">
            <x v="151"/>
          </reference>
          <reference field="3" count="1" selected="0">
            <x v="0"/>
          </reference>
          <reference field="12" count="1" selected="0">
            <x v="3"/>
          </reference>
          <reference field="13" count="1" selected="0">
            <x v="0"/>
          </reference>
          <reference field="14" count="1">
            <x v="37"/>
          </reference>
        </references>
      </pivotArea>
    </format>
    <format dxfId="640">
      <pivotArea dataOnly="0" labelOnly="1" fieldPosition="0">
        <references count="7">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x v="0"/>
          </reference>
        </references>
      </pivotArea>
    </format>
    <format dxfId="639">
      <pivotArea dataOnly="0" labelOnly="1" fieldPosition="0">
        <references count="7">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x v="23"/>
          </reference>
        </references>
      </pivotArea>
    </format>
    <format dxfId="638">
      <pivotArea dataOnly="0" labelOnly="1" fieldPosition="0">
        <references count="7">
          <reference field="0" count="1" selected="0">
            <x v="147"/>
          </reference>
          <reference field="1" count="1" selected="0">
            <x v="140"/>
          </reference>
          <reference field="2" count="1" selected="0">
            <x v="211"/>
          </reference>
          <reference field="3" count="1" selected="0">
            <x v="0"/>
          </reference>
          <reference field="12" count="1" selected="0">
            <x v="26"/>
          </reference>
          <reference field="13" count="1" selected="0">
            <x v="0"/>
          </reference>
          <reference field="14" count="1">
            <x v="22"/>
          </reference>
        </references>
      </pivotArea>
    </format>
    <format dxfId="637">
      <pivotArea dataOnly="0" labelOnly="1" fieldPosition="0">
        <references count="7">
          <reference field="0" count="1" selected="0">
            <x v="148"/>
          </reference>
          <reference field="1" count="1" selected="0">
            <x v="141"/>
          </reference>
          <reference field="2" count="1" selected="0">
            <x v="95"/>
          </reference>
          <reference field="3" count="1" selected="0">
            <x v="0"/>
          </reference>
          <reference field="12" count="1" selected="0">
            <x v="26"/>
          </reference>
          <reference field="13" count="1" selected="0">
            <x v="0"/>
          </reference>
          <reference field="14" count="1">
            <x v="14"/>
          </reference>
        </references>
      </pivotArea>
    </format>
    <format dxfId="636">
      <pivotArea dataOnly="0" labelOnly="1" fieldPosition="0">
        <references count="7">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x v="24"/>
          </reference>
        </references>
      </pivotArea>
    </format>
    <format dxfId="635">
      <pivotArea dataOnly="0" labelOnly="1" fieldPosition="0">
        <references count="7">
          <reference field="0" count="1" selected="0">
            <x v="153"/>
          </reference>
          <reference field="1" count="1" selected="0">
            <x v="146"/>
          </reference>
          <reference field="2" count="1" selected="0">
            <x v="54"/>
          </reference>
          <reference field="3" count="1" selected="0">
            <x v="0"/>
          </reference>
          <reference field="12" count="1" selected="0">
            <x v="14"/>
          </reference>
          <reference field="13" count="1" selected="0">
            <x v="0"/>
          </reference>
          <reference field="14" count="1">
            <x v="18"/>
          </reference>
        </references>
      </pivotArea>
    </format>
    <format dxfId="634">
      <pivotArea dataOnly="0" labelOnly="1" fieldPosition="0">
        <references count="7">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x v="51"/>
          </reference>
        </references>
      </pivotArea>
    </format>
    <format dxfId="633">
      <pivotArea dataOnly="0" labelOnly="1" fieldPosition="0">
        <references count="7">
          <reference field="0" count="1" selected="0">
            <x v="160"/>
          </reference>
          <reference field="1" count="1" selected="0">
            <x v="184"/>
          </reference>
          <reference field="2" count="1" selected="0">
            <x v="187"/>
          </reference>
          <reference field="3" count="1" selected="0">
            <x v="0"/>
          </reference>
          <reference field="12" count="1" selected="0">
            <x v="7"/>
          </reference>
          <reference field="13" count="1" selected="0">
            <x v="0"/>
          </reference>
          <reference field="14" count="1">
            <x v="52"/>
          </reference>
        </references>
      </pivotArea>
    </format>
    <format dxfId="632">
      <pivotArea dataOnly="0" labelOnly="1" fieldPosition="0">
        <references count="7">
          <reference field="0" count="1" selected="0">
            <x v="162"/>
          </reference>
          <reference field="1" count="1" selected="0">
            <x v="186"/>
          </reference>
          <reference field="2" count="1" selected="0">
            <x v="125"/>
          </reference>
          <reference field="3" count="1" selected="0">
            <x v="0"/>
          </reference>
          <reference field="12" count="1" selected="0">
            <x v="10"/>
          </reference>
          <reference field="13" count="1" selected="0">
            <x v="0"/>
          </reference>
          <reference field="14" count="1">
            <x v="65"/>
          </reference>
        </references>
      </pivotArea>
    </format>
    <format dxfId="631">
      <pivotArea dataOnly="0" labelOnly="1" fieldPosition="0">
        <references count="7">
          <reference field="0" count="1" selected="0">
            <x v="164"/>
          </reference>
          <reference field="1" count="1" selected="0">
            <x v="188"/>
          </reference>
          <reference field="2" count="1" selected="0">
            <x v="119"/>
          </reference>
          <reference field="3" count="1" selected="0">
            <x v="0"/>
          </reference>
          <reference field="12" count="1" selected="0">
            <x v="13"/>
          </reference>
          <reference field="13" count="1" selected="0">
            <x v="0"/>
          </reference>
          <reference field="14" count="1">
            <x v="26"/>
          </reference>
        </references>
      </pivotArea>
    </format>
    <format dxfId="630">
      <pivotArea dataOnly="0" labelOnly="1" fieldPosition="0">
        <references count="7">
          <reference field="0" count="1" selected="0">
            <x v="165"/>
          </reference>
          <reference field="1" count="1" selected="0">
            <x v="189"/>
          </reference>
          <reference field="2" count="1" selected="0">
            <x v="156"/>
          </reference>
          <reference field="3" count="1" selected="0">
            <x v="0"/>
          </reference>
          <reference field="12" count="1" selected="0">
            <x v="13"/>
          </reference>
          <reference field="13" count="1" selected="0">
            <x v="0"/>
          </reference>
          <reference field="14" count="1">
            <x v="21"/>
          </reference>
        </references>
      </pivotArea>
    </format>
    <format dxfId="629">
      <pivotArea dataOnly="0" labelOnly="1" fieldPosition="0">
        <references count="7">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x v="7"/>
          </reference>
        </references>
      </pivotArea>
    </format>
    <format dxfId="628">
      <pivotArea dataOnly="0" labelOnly="1" fieldPosition="0">
        <references count="7">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x v="52"/>
          </reference>
        </references>
      </pivotArea>
    </format>
    <format dxfId="627">
      <pivotArea dataOnly="0" labelOnly="1" fieldPosition="0">
        <references count="7">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x v="8"/>
          </reference>
        </references>
      </pivotArea>
    </format>
    <format dxfId="626">
      <pivotArea dataOnly="0" labelOnly="1" fieldPosition="0">
        <references count="7">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x v="20"/>
          </reference>
        </references>
      </pivotArea>
    </format>
    <format dxfId="625">
      <pivotArea dataOnly="0" labelOnly="1" fieldPosition="0">
        <references count="7">
          <reference field="0" count="1" selected="0">
            <x v="175"/>
          </reference>
          <reference field="1" count="1" selected="0">
            <x v="207"/>
          </reference>
          <reference field="2" count="1" selected="0">
            <x v="172"/>
          </reference>
          <reference field="3" count="1" selected="0">
            <x v="0"/>
          </reference>
          <reference field="12" count="1" selected="0">
            <x v="21"/>
          </reference>
          <reference field="13" count="1" selected="0">
            <x v="0"/>
          </reference>
          <reference field="14" count="1">
            <x v="26"/>
          </reference>
        </references>
      </pivotArea>
    </format>
    <format dxfId="624">
      <pivotArea dataOnly="0" labelOnly="1" fieldPosition="0">
        <references count="7">
          <reference field="0" count="1" selected="0">
            <x v="177"/>
          </reference>
          <reference field="1" count="1" selected="0">
            <x v="209"/>
          </reference>
          <reference field="2" count="1" selected="0">
            <x v="114"/>
          </reference>
          <reference field="3" count="1" selected="0">
            <x v="0"/>
          </reference>
          <reference field="12" count="1" selected="0">
            <x v="20"/>
          </reference>
          <reference field="13" count="1" selected="0">
            <x v="0"/>
          </reference>
          <reference field="14" count="1">
            <x v="27"/>
          </reference>
        </references>
      </pivotArea>
    </format>
    <format dxfId="623">
      <pivotArea dataOnly="0" labelOnly="1" fieldPosition="0">
        <references count="7">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x v="26"/>
          </reference>
        </references>
      </pivotArea>
    </format>
    <format dxfId="622">
      <pivotArea dataOnly="0" labelOnly="1" fieldPosition="0">
        <references count="7">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x v="32"/>
          </reference>
        </references>
      </pivotArea>
    </format>
    <format dxfId="621">
      <pivotArea dataOnly="0" labelOnly="1" fieldPosition="0">
        <references count="7">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x v="38"/>
          </reference>
        </references>
      </pivotArea>
    </format>
    <format dxfId="620">
      <pivotArea dataOnly="0" labelOnly="1" fieldPosition="0">
        <references count="7">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x v="44"/>
          </reference>
        </references>
      </pivotArea>
    </format>
    <format dxfId="619">
      <pivotArea dataOnly="0" labelOnly="1" fieldPosition="0">
        <references count="7">
          <reference field="0" count="1" selected="0">
            <x v="185"/>
          </reference>
          <reference field="1" count="1" selected="0">
            <x v="217"/>
          </reference>
          <reference field="2" count="1" selected="0">
            <x v="113"/>
          </reference>
          <reference field="3" count="1" selected="0">
            <x v="0"/>
          </reference>
          <reference field="12" count="1" selected="0">
            <x v="12"/>
          </reference>
          <reference field="13" count="1" selected="0">
            <x v="0"/>
          </reference>
          <reference field="14" count="1">
            <x v="45"/>
          </reference>
        </references>
      </pivotArea>
    </format>
    <format dxfId="618">
      <pivotArea dataOnly="0" labelOnly="1" fieldPosition="0">
        <references count="7">
          <reference field="0" count="1" selected="0">
            <x v="186"/>
          </reference>
          <reference field="1" count="1" selected="0">
            <x v="218"/>
          </reference>
          <reference field="2" count="1" selected="0">
            <x v="93"/>
          </reference>
          <reference field="3" count="1" selected="0">
            <x v="0"/>
          </reference>
          <reference field="12" count="1" selected="0">
            <x v="12"/>
          </reference>
          <reference field="13" count="1" selected="0">
            <x v="2"/>
          </reference>
          <reference field="14" count="1">
            <x v="42"/>
          </reference>
        </references>
      </pivotArea>
    </format>
    <format dxfId="617">
      <pivotArea dataOnly="0" labelOnly="1" fieldPosition="0">
        <references count="7">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x v="46"/>
          </reference>
        </references>
      </pivotArea>
    </format>
    <format dxfId="616">
      <pivotArea dataOnly="0" labelOnly="1" fieldPosition="0">
        <references count="7">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x v="63"/>
          </reference>
        </references>
      </pivotArea>
    </format>
    <format dxfId="615">
      <pivotArea dataOnly="0" labelOnly="1" fieldPosition="0">
        <references count="7">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x v="38"/>
          </reference>
        </references>
      </pivotArea>
    </format>
    <format dxfId="614">
      <pivotArea dataOnly="0" labelOnly="1" fieldPosition="0">
        <references count="7">
          <reference field="0" count="1" selected="0">
            <x v="193"/>
          </reference>
          <reference field="1" count="1" selected="0">
            <x v="225"/>
          </reference>
          <reference field="2" count="1" selected="0">
            <x v="238"/>
          </reference>
          <reference field="3" count="1" selected="0">
            <x v="0"/>
          </reference>
          <reference field="12" count="1" selected="0">
            <x v="7"/>
          </reference>
          <reference field="13" count="1" selected="0">
            <x v="0"/>
          </reference>
          <reference field="14" count="1">
            <x v="0"/>
          </reference>
        </references>
      </pivotArea>
    </format>
    <format dxfId="613">
      <pivotArea dataOnly="0" labelOnly="1" fieldPosition="0">
        <references count="7">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x v="20"/>
          </reference>
        </references>
      </pivotArea>
    </format>
    <format dxfId="612">
      <pivotArea dataOnly="0" labelOnly="1" fieldPosition="0">
        <references count="7">
          <reference field="0" count="1" selected="0">
            <x v="200"/>
          </reference>
          <reference field="1" count="1" selected="0">
            <x v="239"/>
          </reference>
          <reference field="2" count="1" selected="0">
            <x v="34"/>
          </reference>
          <reference field="3" count="1" selected="0">
            <x v="0"/>
          </reference>
          <reference field="12" count="1" selected="0">
            <x v="20"/>
          </reference>
          <reference field="13" count="1" selected="0">
            <x v="0"/>
          </reference>
          <reference field="14" count="1">
            <x v="0"/>
          </reference>
        </references>
      </pivotArea>
    </format>
    <format dxfId="611">
      <pivotArea dataOnly="0" labelOnly="1" fieldPosition="0">
        <references count="7">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x v="39"/>
          </reference>
        </references>
      </pivotArea>
    </format>
    <format dxfId="610">
      <pivotArea dataOnly="0" labelOnly="1" fieldPosition="0">
        <references count="7">
          <reference field="0" count="1" selected="0">
            <x v="206"/>
          </reference>
          <reference field="1" count="1" selected="0">
            <x v="151"/>
          </reference>
          <reference field="2" count="1" selected="0">
            <x v="159"/>
          </reference>
          <reference field="3" count="1" selected="0">
            <x v="0"/>
          </reference>
          <reference field="12" count="1" selected="0">
            <x v="12"/>
          </reference>
          <reference field="13" count="1" selected="0">
            <x v="5"/>
          </reference>
          <reference field="14" count="1">
            <x v="38"/>
          </reference>
        </references>
      </pivotArea>
    </format>
    <format dxfId="609">
      <pivotArea dataOnly="0" labelOnly="1" fieldPosition="0">
        <references count="7">
          <reference field="0" count="1" selected="0">
            <x v="208"/>
          </reference>
          <reference field="1" count="1" selected="0">
            <x v="153"/>
          </reference>
          <reference field="2" count="1" selected="0">
            <x v="103"/>
          </reference>
          <reference field="3" count="1" selected="0">
            <x v="0"/>
          </reference>
          <reference field="12" count="1" selected="0">
            <x v="14"/>
          </reference>
          <reference field="13" count="1" selected="0">
            <x v="16"/>
          </reference>
          <reference field="14" count="1">
            <x v="29"/>
          </reference>
        </references>
      </pivotArea>
    </format>
    <format dxfId="608">
      <pivotArea dataOnly="0" labelOnly="1" fieldPosition="0">
        <references count="7">
          <reference field="0" count="1" selected="0">
            <x v="209"/>
          </reference>
          <reference field="1" count="1" selected="0">
            <x v="154"/>
          </reference>
          <reference field="2" count="1" selected="0">
            <x v="98"/>
          </reference>
          <reference field="3" count="1" selected="0">
            <x v="0"/>
          </reference>
          <reference field="12" count="1" selected="0">
            <x v="14"/>
          </reference>
          <reference field="13" count="1" selected="0">
            <x v="17"/>
          </reference>
          <reference field="14" count="1">
            <x v="31"/>
          </reference>
        </references>
      </pivotArea>
    </format>
    <format dxfId="607">
      <pivotArea dataOnly="0" labelOnly="1" fieldPosition="0">
        <references count="7">
          <reference field="0" count="1" selected="0">
            <x v="210"/>
          </reference>
          <reference field="1" count="1" selected="0">
            <x v="155"/>
          </reference>
          <reference field="2" count="1" selected="0">
            <x v="162"/>
          </reference>
          <reference field="3" count="1" selected="0">
            <x v="0"/>
          </reference>
          <reference field="12" count="1" selected="0">
            <x v="7"/>
          </reference>
          <reference field="13" count="1" selected="0">
            <x v="2"/>
          </reference>
          <reference field="14" count="1">
            <x v="0"/>
          </reference>
        </references>
      </pivotArea>
    </format>
    <format dxfId="606">
      <pivotArea dataOnly="0" labelOnly="1" fieldPosition="0">
        <references count="7">
          <reference field="0" count="1" selected="0">
            <x v="214"/>
          </reference>
          <reference field="1" count="1" selected="0">
            <x v="159"/>
          </reference>
          <reference field="2" count="1" selected="0">
            <x v="139"/>
          </reference>
          <reference field="3" count="1" selected="0">
            <x v="0"/>
          </reference>
          <reference field="12" count="1" selected="0">
            <x v="10"/>
          </reference>
          <reference field="13" count="1" selected="0">
            <x v="15"/>
          </reference>
          <reference field="14" count="1">
            <x v="66"/>
          </reference>
        </references>
      </pivotArea>
    </format>
    <format dxfId="605">
      <pivotArea dataOnly="0" labelOnly="1" fieldPosition="0">
        <references count="7">
          <reference field="0" count="1" selected="0">
            <x v="218"/>
          </reference>
          <reference field="1" count="1" selected="0">
            <x v="163"/>
          </reference>
          <reference field="2" count="1" selected="0">
            <x v="179"/>
          </reference>
          <reference field="3" count="1" selected="0">
            <x v="0"/>
          </reference>
          <reference field="12" count="1" selected="0">
            <x v="10"/>
          </reference>
          <reference field="13" count="1" selected="0">
            <x v="10"/>
          </reference>
          <reference field="14" count="1">
            <x v="0"/>
          </reference>
        </references>
      </pivotArea>
    </format>
    <format dxfId="604">
      <pivotArea dataOnly="0" labelOnly="1" fieldPosition="0">
        <references count="7">
          <reference field="0" count="1" selected="0">
            <x v="220"/>
          </reference>
          <reference field="1" count="1" selected="0">
            <x v="165"/>
          </reference>
          <reference field="2" count="1" selected="0">
            <x v="142"/>
          </reference>
          <reference field="3" count="1" selected="0">
            <x v="0"/>
          </reference>
          <reference field="12" count="1" selected="0">
            <x v="11"/>
          </reference>
          <reference field="13" count="1" selected="0">
            <x v="12"/>
          </reference>
          <reference field="14" count="1">
            <x v="57"/>
          </reference>
        </references>
      </pivotArea>
    </format>
    <format dxfId="603">
      <pivotArea dataOnly="0" labelOnly="1" fieldPosition="0">
        <references count="7">
          <reference field="0" count="1" selected="0">
            <x v="221"/>
          </reference>
          <reference field="1" count="1" selected="0">
            <x v="166"/>
          </reference>
          <reference field="2" count="1" selected="0">
            <x v="143"/>
          </reference>
          <reference field="3" count="1" selected="0">
            <x v="0"/>
          </reference>
          <reference field="12" count="1" selected="0">
            <x v="10"/>
          </reference>
          <reference field="13" count="1" selected="0">
            <x v="9"/>
          </reference>
          <reference field="14" count="1">
            <x v="60"/>
          </reference>
        </references>
      </pivotArea>
    </format>
    <format dxfId="602">
      <pivotArea dataOnly="0" labelOnly="1" fieldPosition="0">
        <references count="7">
          <reference field="0" count="1" selected="0">
            <x v="223"/>
          </reference>
          <reference field="1" count="1" selected="0">
            <x v="168"/>
          </reference>
          <reference field="2" count="1" selected="0">
            <x v="71"/>
          </reference>
          <reference field="3" count="1" selected="0">
            <x v="0"/>
          </reference>
          <reference field="12" count="1" selected="0">
            <x v="24"/>
          </reference>
          <reference field="13" count="1" selected="0">
            <x v="7"/>
          </reference>
          <reference field="14" count="1">
            <x v="0"/>
          </reference>
        </references>
      </pivotArea>
    </format>
    <format dxfId="601">
      <pivotArea dataOnly="0" labelOnly="1" fieldPosition="0">
        <references count="7">
          <reference field="0" count="1" selected="0">
            <x v="224"/>
          </reference>
          <reference field="1" count="1" selected="0">
            <x v="169"/>
          </reference>
          <reference field="2" count="1" selected="0">
            <x v="121"/>
          </reference>
          <reference field="3" count="1" selected="0">
            <x v="0"/>
          </reference>
          <reference field="12" count="1" selected="0">
            <x v="23"/>
          </reference>
          <reference field="13" count="1" selected="0">
            <x v="1"/>
          </reference>
          <reference field="14" count="1">
            <x v="18"/>
          </reference>
        </references>
      </pivotArea>
    </format>
    <format dxfId="600">
      <pivotArea dataOnly="0" labelOnly="1" fieldPosition="0">
        <references count="7">
          <reference field="0" count="1" selected="0">
            <x v="228"/>
          </reference>
          <reference field="1" count="1" selected="0">
            <x v="173"/>
          </reference>
          <reference field="2" count="1" selected="0">
            <x v="145"/>
          </reference>
          <reference field="3" count="1" selected="0">
            <x v="0"/>
          </reference>
          <reference field="12" count="1" selected="0">
            <x v="3"/>
          </reference>
          <reference field="13" count="1" selected="0">
            <x v="21"/>
          </reference>
          <reference field="14" count="1">
            <x v="38"/>
          </reference>
        </references>
      </pivotArea>
    </format>
    <format dxfId="599">
      <pivotArea dataOnly="0" labelOnly="1" fieldPosition="0">
        <references count="7">
          <reference field="0" count="1" selected="0">
            <x v="229"/>
          </reference>
          <reference field="1" count="1" selected="0">
            <x v="174"/>
          </reference>
          <reference field="2" count="1" selected="0">
            <x v="91"/>
          </reference>
          <reference field="3" count="1" selected="0">
            <x v="0"/>
          </reference>
          <reference field="12" count="1" selected="0">
            <x v="3"/>
          </reference>
          <reference field="13" count="1" selected="0">
            <x v="18"/>
          </reference>
          <reference field="14" count="1">
            <x v="34"/>
          </reference>
        </references>
      </pivotArea>
    </format>
    <format dxfId="598">
      <pivotArea dataOnly="0" labelOnly="1" fieldPosition="0">
        <references count="7">
          <reference field="0" count="1" selected="0">
            <x v="230"/>
          </reference>
          <reference field="1" count="1" selected="0">
            <x v="175"/>
          </reference>
          <reference field="2" count="1" selected="0">
            <x v="160"/>
          </reference>
          <reference field="3" count="1" selected="0">
            <x v="0"/>
          </reference>
          <reference field="12" count="1" selected="0">
            <x v="3"/>
          </reference>
          <reference field="13" count="1" selected="0">
            <x v="18"/>
          </reference>
          <reference field="14" count="1">
            <x v="36"/>
          </reference>
        </references>
      </pivotArea>
    </format>
    <format dxfId="597">
      <pivotArea dataOnly="0" labelOnly="1" fieldPosition="0">
        <references count="7">
          <reference field="0" count="1" selected="0">
            <x v="231"/>
          </reference>
          <reference field="1" count="1" selected="0">
            <x v="176"/>
          </reference>
          <reference field="2" count="1" selected="0">
            <x v="42"/>
          </reference>
          <reference field="3" count="1" selected="0">
            <x v="0"/>
          </reference>
          <reference field="12" count="1" selected="0">
            <x v="3"/>
          </reference>
          <reference field="13" count="1" selected="0">
            <x v="20"/>
          </reference>
          <reference field="14" count="1">
            <x v="38"/>
          </reference>
        </references>
      </pivotArea>
    </format>
    <format dxfId="596">
      <pivotArea dataOnly="0" labelOnly="1" fieldPosition="0">
        <references count="7">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x v="67"/>
          </reference>
        </references>
      </pivotArea>
    </format>
    <format dxfId="595">
      <pivotArea dataOnly="0" labelOnly="1" fieldPosition="0">
        <references count="7">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x v="38"/>
          </reference>
        </references>
      </pivotArea>
    </format>
    <format dxfId="594">
      <pivotArea dataOnly="0" labelOnly="1" fieldPosition="0">
        <references count="7">
          <reference field="0" count="1" selected="0">
            <x v="238"/>
          </reference>
          <reference field="1" count="1" selected="0">
            <x v="194"/>
          </reference>
          <reference field="2" count="1" selected="0">
            <x v="25"/>
          </reference>
          <reference field="3" count="1" selected="0">
            <x v="0"/>
          </reference>
          <reference field="12" count="1" selected="0">
            <x v="0"/>
          </reference>
          <reference field="13" count="1" selected="0">
            <x v="0"/>
          </reference>
          <reference field="14" count="1">
            <x v="0"/>
          </reference>
        </references>
      </pivotArea>
    </format>
    <format dxfId="593">
      <pivotArea dataOnly="0" labelOnly="1" fieldPosition="0">
        <references count="8">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selected="0">
            <x v="38"/>
          </reference>
          <reference field="15" count="1">
            <x v="15"/>
          </reference>
        </references>
      </pivotArea>
    </format>
    <format dxfId="592">
      <pivotArea dataOnly="0" labelOnly="1" fieldPosition="0">
        <references count="8">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selected="0">
            <x v="0"/>
          </reference>
          <reference field="15" count="1">
            <x v="14"/>
          </reference>
        </references>
      </pivotArea>
    </format>
    <format dxfId="591">
      <pivotArea dataOnly="0" labelOnly="1" fieldPosition="0">
        <references count="8">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selected="0">
            <x v="35"/>
          </reference>
          <reference field="15" count="1">
            <x v="43"/>
          </reference>
        </references>
      </pivotArea>
    </format>
    <format dxfId="590">
      <pivotArea dataOnly="0" labelOnly="1" fieldPosition="0">
        <references count="8">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selected="0">
            <x v="38"/>
          </reference>
          <reference field="15" count="1">
            <x v="15"/>
          </reference>
        </references>
      </pivotArea>
    </format>
    <format dxfId="589">
      <pivotArea dataOnly="0" labelOnly="1" fieldPosition="0">
        <references count="8">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selected="0">
            <x v="28"/>
          </reference>
          <reference field="15" count="1">
            <x v="0"/>
          </reference>
        </references>
      </pivotArea>
    </format>
    <format dxfId="588">
      <pivotArea dataOnly="0" labelOnly="1" fieldPosition="0">
        <references count="8">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selected="0">
            <x v="40"/>
          </reference>
          <reference field="15" count="1">
            <x v="15"/>
          </reference>
        </references>
      </pivotArea>
    </format>
    <format dxfId="587">
      <pivotArea dataOnly="0" labelOnly="1" fieldPosition="0">
        <references count="8">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selected="0">
            <x v="38"/>
          </reference>
          <reference field="15" count="1">
            <x v="14"/>
          </reference>
        </references>
      </pivotArea>
    </format>
    <format dxfId="586">
      <pivotArea dataOnly="0" labelOnly="1" fieldPosition="0">
        <references count="8">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selected="0">
            <x v="1"/>
          </reference>
          <reference field="15" count="1">
            <x v="21"/>
          </reference>
        </references>
      </pivotArea>
    </format>
    <format dxfId="585">
      <pivotArea dataOnly="0" labelOnly="1" fieldPosition="0">
        <references count="8">
          <reference field="0" count="1" selected="0">
            <x v="26"/>
          </reference>
          <reference field="1" count="1" selected="0">
            <x v="23"/>
          </reference>
          <reference field="2" count="1" selected="0">
            <x v="217"/>
          </reference>
          <reference field="3" count="1" selected="0">
            <x v="0"/>
          </reference>
          <reference field="12" count="1" selected="0">
            <x v="5"/>
          </reference>
          <reference field="13" count="1" selected="0">
            <x v="0"/>
          </reference>
          <reference field="14" count="1" selected="0">
            <x v="1"/>
          </reference>
          <reference field="15" count="1">
            <x v="45"/>
          </reference>
        </references>
      </pivotArea>
    </format>
    <format dxfId="584">
      <pivotArea dataOnly="0" labelOnly="1" fieldPosition="0">
        <references count="8">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selected="0">
            <x v="3"/>
          </reference>
          <reference field="15" count="1">
            <x v="0"/>
          </reference>
        </references>
      </pivotArea>
    </format>
    <format dxfId="583">
      <pivotArea dataOnly="0" labelOnly="1" fieldPosition="0">
        <references count="8">
          <reference field="0" count="1" selected="0">
            <x v="29"/>
          </reference>
          <reference field="1" count="1" selected="0">
            <x v="26"/>
          </reference>
          <reference field="2" count="1" selected="0">
            <x v="62"/>
          </reference>
          <reference field="3" count="1" selected="0">
            <x v="0"/>
          </reference>
          <reference field="12" count="1" selected="0">
            <x v="15"/>
          </reference>
          <reference field="13" count="1" selected="0">
            <x v="0"/>
          </reference>
          <reference field="14" count="1" selected="0">
            <x v="19"/>
          </reference>
          <reference field="15" count="1">
            <x v="12"/>
          </reference>
        </references>
      </pivotArea>
    </format>
    <format dxfId="582">
      <pivotArea dataOnly="0" labelOnly="1" fieldPosition="0">
        <references count="8">
          <reference field="0" count="1" selected="0">
            <x v="30"/>
          </reference>
          <reference field="1" count="1" selected="0">
            <x v="27"/>
          </reference>
          <reference field="2" count="1" selected="0">
            <x v="7"/>
          </reference>
          <reference field="3" count="1" selected="0">
            <x v="0"/>
          </reference>
          <reference field="12" count="1" selected="0">
            <x v="15"/>
          </reference>
          <reference field="13" count="1" selected="0">
            <x v="0"/>
          </reference>
          <reference field="14" count="1" selected="0">
            <x v="13"/>
          </reference>
          <reference field="15" count="1">
            <x v="11"/>
          </reference>
        </references>
      </pivotArea>
    </format>
    <format dxfId="581">
      <pivotArea dataOnly="0" labelOnly="1" fieldPosition="0">
        <references count="8">
          <reference field="0" count="1" selected="0">
            <x v="31"/>
          </reference>
          <reference field="1" count="1" selected="0">
            <x v="28"/>
          </reference>
          <reference field="2" count="1" selected="0">
            <x v="53"/>
          </reference>
          <reference field="3" count="1" selected="0">
            <x v="0"/>
          </reference>
          <reference field="12" count="1" selected="0">
            <x v="7"/>
          </reference>
          <reference field="13" count="1" selected="0">
            <x v="0"/>
          </reference>
          <reference field="14" count="1" selected="0">
            <x v="15"/>
          </reference>
          <reference field="15" count="1">
            <x v="0"/>
          </reference>
        </references>
      </pivotArea>
    </format>
    <format dxfId="580">
      <pivotArea dataOnly="0" labelOnly="1" fieldPosition="0">
        <references count="8">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selected="0">
            <x v="61"/>
          </reference>
          <reference field="15" count="1">
            <x v="23"/>
          </reference>
        </references>
      </pivotArea>
    </format>
    <format dxfId="579">
      <pivotArea dataOnly="0" labelOnly="1" fieldPosition="0">
        <references count="8">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selected="0">
            <x v="62"/>
          </reference>
          <reference field="15" count="1">
            <x v="16"/>
          </reference>
        </references>
      </pivotArea>
    </format>
    <format dxfId="578">
      <pivotArea dataOnly="0" labelOnly="1" fieldPosition="0">
        <references count="8">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selected="0">
            <x v="56"/>
          </reference>
          <reference field="15" count="1">
            <x v="0"/>
          </reference>
        </references>
      </pivotArea>
    </format>
    <format dxfId="577">
      <pivotArea dataOnly="0" labelOnly="1" fieldPosition="0">
        <references count="8">
          <reference field="0" count="1" selected="0">
            <x v="44"/>
          </reference>
          <reference field="1" count="1" selected="0">
            <x v="6"/>
          </reference>
          <reference field="2" count="1" selected="0">
            <x v="23"/>
          </reference>
          <reference field="3" count="1" selected="0">
            <x v="0"/>
          </reference>
          <reference field="12" count="1" selected="0">
            <x v="10"/>
          </reference>
          <reference field="13" count="1" selected="0">
            <x v="0"/>
          </reference>
          <reference field="14" count="1" selected="0">
            <x v="56"/>
          </reference>
          <reference field="15" count="1">
            <x v="16"/>
          </reference>
        </references>
      </pivotArea>
    </format>
    <format dxfId="576">
      <pivotArea dataOnly="0" labelOnly="1" fieldPosition="0">
        <references count="8">
          <reference field="0" count="1" selected="0">
            <x v="47"/>
          </reference>
          <reference field="1" count="1" selected="0">
            <x v="9"/>
          </reference>
          <reference field="2" count="1" selected="0">
            <x v="141"/>
          </reference>
          <reference field="3" count="1" selected="0">
            <x v="0"/>
          </reference>
          <reference field="12" count="1" selected="0">
            <x v="10"/>
          </reference>
          <reference field="13" count="1" selected="0">
            <x v="0"/>
          </reference>
          <reference field="14" count="1" selected="0">
            <x v="56"/>
          </reference>
          <reference field="15" count="1">
            <x v="22"/>
          </reference>
        </references>
      </pivotArea>
    </format>
    <format dxfId="575">
      <pivotArea dataOnly="0" labelOnly="1" fieldPosition="0">
        <references count="8">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selected="0">
            <x v="66"/>
          </reference>
          <reference field="15" count="1">
            <x v="17"/>
          </reference>
        </references>
      </pivotArea>
    </format>
    <format dxfId="574">
      <pivotArea dataOnly="0" labelOnly="1" fieldPosition="0">
        <references count="8">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selected="0">
            <x v="34"/>
          </reference>
          <reference field="15" count="1">
            <x v="43"/>
          </reference>
        </references>
      </pivotArea>
    </format>
    <format dxfId="573">
      <pivotArea dataOnly="0" labelOnly="1" fieldPosition="0">
        <references count="8">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selected="0">
            <x v="14"/>
          </reference>
          <reference field="15" count="1">
            <x v="40"/>
          </reference>
        </references>
      </pivotArea>
    </format>
    <format dxfId="572">
      <pivotArea dataOnly="0" labelOnly="1" fieldPosition="0">
        <references count="8">
          <reference field="0" count="1" selected="0">
            <x v="67"/>
          </reference>
          <reference field="1" count="1" selected="0">
            <x v="47"/>
          </reference>
          <reference field="2" count="1" selected="0">
            <x v="181"/>
          </reference>
          <reference field="3" count="1" selected="0">
            <x v="0"/>
          </reference>
          <reference field="12" count="1" selected="0">
            <x v="3"/>
          </reference>
          <reference field="13" count="1" selected="0">
            <x v="0"/>
          </reference>
          <reference field="14" count="1" selected="0">
            <x v="14"/>
          </reference>
          <reference field="15" count="1">
            <x v="41"/>
          </reference>
        </references>
      </pivotArea>
    </format>
    <format dxfId="571">
      <pivotArea dataOnly="0" labelOnly="1" fieldPosition="0">
        <references count="8">
          <reference field="0" count="1" selected="0">
            <x v="68"/>
          </reference>
          <reference field="1" count="1" selected="0">
            <x v="48"/>
          </reference>
          <reference field="2" count="1" selected="0">
            <x v="231"/>
          </reference>
          <reference field="3" count="1" selected="0">
            <x v="0"/>
          </reference>
          <reference field="12" count="1" selected="0">
            <x v="3"/>
          </reference>
          <reference field="13" count="1" selected="0">
            <x v="0"/>
          </reference>
          <reference field="14" count="1" selected="0">
            <x v="14"/>
          </reference>
          <reference field="15" count="1">
            <x v="0"/>
          </reference>
        </references>
      </pivotArea>
    </format>
    <format dxfId="570">
      <pivotArea dataOnly="0" labelOnly="1" fieldPosition="0">
        <references count="8">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selected="0">
            <x v="0"/>
          </reference>
          <reference field="15" count="1">
            <x v="20"/>
          </reference>
        </references>
      </pivotArea>
    </format>
    <format dxfId="569">
      <pivotArea dataOnly="0" labelOnly="1" fieldPosition="0">
        <references count="8">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selected="0">
            <x v="4"/>
          </reference>
          <reference field="15" count="1">
            <x v="29"/>
          </reference>
        </references>
      </pivotArea>
    </format>
    <format dxfId="568">
      <pivotArea dataOnly="0" labelOnly="1" fieldPosition="0">
        <references count="8">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selected="0">
            <x v="53"/>
          </reference>
          <reference field="15" count="1">
            <x v="26"/>
          </reference>
        </references>
      </pivotArea>
    </format>
    <format dxfId="567">
      <pivotArea dataOnly="0" labelOnly="1" fieldPosition="0">
        <references count="8">
          <reference field="0" count="1" selected="0">
            <x v="86"/>
          </reference>
          <reference field="1" count="1" selected="0">
            <x v="73"/>
          </reference>
          <reference field="2" count="1" selected="0">
            <x v="154"/>
          </reference>
          <reference field="3" count="1" selected="0">
            <x v="0"/>
          </reference>
          <reference field="12" count="1" selected="0">
            <x v="7"/>
          </reference>
          <reference field="13" count="1" selected="0">
            <x v="0"/>
          </reference>
          <reference field="14" count="1" selected="0">
            <x v="53"/>
          </reference>
          <reference field="15" count="1">
            <x v="0"/>
          </reference>
        </references>
      </pivotArea>
    </format>
    <format dxfId="566">
      <pivotArea dataOnly="0" labelOnly="1" fieldPosition="0">
        <references count="8">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selected="0">
            <x v="25"/>
          </reference>
          <reference field="15" count="1">
            <x v="29"/>
          </reference>
        </references>
      </pivotArea>
    </format>
    <format dxfId="565">
      <pivotArea dataOnly="0" labelOnly="1" fieldPosition="0">
        <references count="8">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selected="0">
            <x v="0"/>
          </reference>
          <reference field="15" count="1">
            <x v="0"/>
          </reference>
        </references>
      </pivotArea>
    </format>
    <format dxfId="564">
      <pivotArea dataOnly="0" labelOnly="1" fieldPosition="0">
        <references count="8">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563">
      <pivotArea dataOnly="0" labelOnly="1" fieldPosition="0">
        <references count="8">
          <reference field="0" count="1" selected="0">
            <x v="99"/>
          </reference>
          <reference field="1" count="1" selected="0">
            <x v="86"/>
          </reference>
          <reference field="2" count="1" selected="0">
            <x v="66"/>
          </reference>
          <reference field="3" count="1" selected="0">
            <x v="0"/>
          </reference>
          <reference field="12" count="1" selected="0">
            <x v="3"/>
          </reference>
          <reference field="13" count="1" selected="0">
            <x v="0"/>
          </reference>
          <reference field="14" count="1" selected="0">
            <x v="16"/>
          </reference>
          <reference field="15" count="1">
            <x v="28"/>
          </reference>
        </references>
      </pivotArea>
    </format>
    <format dxfId="562">
      <pivotArea dataOnly="0" labelOnly="1" fieldPosition="0">
        <references count="8">
          <reference field="0" count="1" selected="0">
            <x v="100"/>
          </reference>
          <reference field="1" count="1" selected="0">
            <x v="87"/>
          </reference>
          <reference field="2" count="1" selected="0">
            <x v="75"/>
          </reference>
          <reference field="3" count="1" selected="0">
            <x v="0"/>
          </reference>
          <reference field="12" count="1" selected="0">
            <x v="3"/>
          </reference>
          <reference field="13" count="1" selected="0">
            <x v="0"/>
          </reference>
          <reference field="14" count="1" selected="0">
            <x v="16"/>
          </reference>
          <reference field="15" count="1">
            <x v="26"/>
          </reference>
        </references>
      </pivotArea>
    </format>
    <format dxfId="561">
      <pivotArea dataOnly="0" labelOnly="1" fieldPosition="0">
        <references count="8">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selected="0">
            <x v="6"/>
          </reference>
          <reference field="15" count="1">
            <x v="0"/>
          </reference>
        </references>
      </pivotArea>
    </format>
    <format dxfId="560">
      <pivotArea dataOnly="0" labelOnly="1" fieldPosition="0">
        <references count="8">
          <reference field="0" count="1" selected="0">
            <x v="103"/>
          </reference>
          <reference field="1" count="1" selected="0">
            <x v="90"/>
          </reference>
          <reference field="2" count="1" selected="0">
            <x v="73"/>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559">
      <pivotArea dataOnly="0" labelOnly="1" fieldPosition="0">
        <references count="8">
          <reference field="0" count="1" selected="0">
            <x v="105"/>
          </reference>
          <reference field="1" count="1" selected="0">
            <x v="92"/>
          </reference>
          <reference field="2" count="1" selected="0">
            <x v="134"/>
          </reference>
          <reference field="3" count="1" selected="0">
            <x v="0"/>
          </reference>
          <reference field="12" count="1" selected="0">
            <x v="7"/>
          </reference>
          <reference field="13" count="1" selected="0">
            <x v="0"/>
          </reference>
          <reference field="14" count="1" selected="0">
            <x v="16"/>
          </reference>
          <reference field="15" count="1">
            <x v="0"/>
          </reference>
        </references>
      </pivotArea>
    </format>
    <format dxfId="558">
      <pivotArea dataOnly="0" labelOnly="1" fieldPosition="0">
        <references count="8">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selected="0">
            <x v="54"/>
          </reference>
          <reference field="15" count="1">
            <x v="30"/>
          </reference>
        </references>
      </pivotArea>
    </format>
    <format dxfId="557">
      <pivotArea dataOnly="0" labelOnly="1" fieldPosition="0">
        <references count="8">
          <reference field="0" count="1" selected="0">
            <x v="108"/>
          </reference>
          <reference field="1" count="1" selected="0">
            <x v="95"/>
          </reference>
          <reference field="2" count="1" selected="0">
            <x v="236"/>
          </reference>
          <reference field="3" count="1" selected="0">
            <x v="0"/>
          </reference>
          <reference field="12" count="1" selected="0">
            <x v="7"/>
          </reference>
          <reference field="13" count="1" selected="0">
            <x v="0"/>
          </reference>
          <reference field="14" count="1" selected="0">
            <x v="55"/>
          </reference>
          <reference field="15" count="1">
            <x v="31"/>
          </reference>
        </references>
      </pivotArea>
    </format>
    <format dxfId="556">
      <pivotArea dataOnly="0" labelOnly="1" fieldPosition="0">
        <references count="8">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selected="0">
            <x v="4"/>
          </reference>
          <reference field="15" count="1">
            <x v="26"/>
          </reference>
        </references>
      </pivotArea>
    </format>
    <format dxfId="555">
      <pivotArea dataOnly="0" labelOnly="1" fieldPosition="0">
        <references count="8">
          <reference field="0" count="1" selected="0">
            <x v="111"/>
          </reference>
          <reference field="1" count="1" selected="0">
            <x v="98"/>
          </reference>
          <reference field="2" count="1" selected="0">
            <x v="83"/>
          </reference>
          <reference field="3" count="1" selected="0">
            <x v="0"/>
          </reference>
          <reference field="12" count="1" selected="0">
            <x v="7"/>
          </reference>
          <reference field="13" count="1" selected="0">
            <x v="0"/>
          </reference>
          <reference field="14" count="1" selected="0">
            <x v="4"/>
          </reference>
          <reference field="15" count="1">
            <x v="27"/>
          </reference>
        </references>
      </pivotArea>
    </format>
    <format dxfId="554">
      <pivotArea dataOnly="0" labelOnly="1" fieldPosition="0">
        <references count="8">
          <reference field="0" count="1" selected="0">
            <x v="113"/>
          </reference>
          <reference field="1" count="1" selected="0">
            <x v="100"/>
          </reference>
          <reference field="2" count="1" selected="0">
            <x v="124"/>
          </reference>
          <reference field="3" count="1" selected="0">
            <x v="0"/>
          </reference>
          <reference field="12" count="1" selected="0">
            <x v="7"/>
          </reference>
          <reference field="13" count="1" selected="0">
            <x v="0"/>
          </reference>
          <reference field="14" count="1" selected="0">
            <x v="7"/>
          </reference>
          <reference field="15" count="1">
            <x v="0"/>
          </reference>
        </references>
      </pivotArea>
    </format>
    <format dxfId="553">
      <pivotArea dataOnly="0" labelOnly="1" fieldPosition="0">
        <references count="8">
          <reference field="0" count="1" selected="0">
            <x v="125"/>
          </reference>
          <reference field="1" count="1" selected="0">
            <x v="112"/>
          </reference>
          <reference field="2" count="1" selected="0">
            <x v="197"/>
          </reference>
          <reference field="3" count="1" selected="0">
            <x v="0"/>
          </reference>
          <reference field="12" count="1" selected="0">
            <x v="3"/>
          </reference>
          <reference field="13" count="1" selected="0">
            <x v="0"/>
          </reference>
          <reference field="14" count="1" selected="0">
            <x v="34"/>
          </reference>
          <reference field="15" count="1">
            <x v="32"/>
          </reference>
        </references>
      </pivotArea>
    </format>
    <format dxfId="552">
      <pivotArea dataOnly="0" labelOnly="1" fieldPosition="0">
        <references count="8">
          <reference field="0" count="1" selected="0">
            <x v="128"/>
          </reference>
          <reference field="1" count="1" selected="0">
            <x v="115"/>
          </reference>
          <reference field="2" count="1" selected="0">
            <x v="59"/>
          </reference>
          <reference field="3" count="1" selected="0">
            <x v="0"/>
          </reference>
          <reference field="12" count="1" selected="0">
            <x v="0"/>
          </reference>
          <reference field="13" count="1" selected="0">
            <x v="0"/>
          </reference>
          <reference field="14" count="1" selected="0">
            <x v="37"/>
          </reference>
          <reference field="15" count="1">
            <x v="0"/>
          </reference>
        </references>
      </pivotArea>
    </format>
    <format dxfId="551">
      <pivotArea dataOnly="0" labelOnly="1" fieldPosition="0">
        <references count="8">
          <reference field="0" count="1" selected="0">
            <x v="129"/>
          </reference>
          <reference field="1" count="1" selected="0">
            <x v="116"/>
          </reference>
          <reference field="2" count="1" selected="0">
            <x v="212"/>
          </reference>
          <reference field="3" count="1" selected="0">
            <x v="0"/>
          </reference>
          <reference field="12" count="1" selected="0">
            <x v="3"/>
          </reference>
          <reference field="13" count="1" selected="0">
            <x v="0"/>
          </reference>
          <reference field="14" count="1" selected="0">
            <x v="37"/>
          </reference>
          <reference field="15" count="1">
            <x v="32"/>
          </reference>
        </references>
      </pivotArea>
    </format>
    <format dxfId="550">
      <pivotArea dataOnly="0" labelOnly="1" fieldPosition="0">
        <references count="8">
          <reference field="0" count="1" selected="0">
            <x v="134"/>
          </reference>
          <reference field="1" count="1" selected="0">
            <x v="127"/>
          </reference>
          <reference field="2" count="1" selected="0">
            <x v="2"/>
          </reference>
          <reference field="3" count="1" selected="0">
            <x v="0"/>
          </reference>
          <reference field="12" count="1" selected="0">
            <x v="4"/>
          </reference>
          <reference field="13" count="1" selected="0">
            <x v="0"/>
          </reference>
          <reference field="14" count="1" selected="0">
            <x v="34"/>
          </reference>
          <reference field="15" count="1">
            <x v="43"/>
          </reference>
        </references>
      </pivotArea>
    </format>
    <format dxfId="549">
      <pivotArea dataOnly="0" labelOnly="1" fieldPosition="0">
        <references count="8">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selected="0">
            <x v="0"/>
          </reference>
          <reference field="15" count="1">
            <x v="0"/>
          </reference>
        </references>
      </pivotArea>
    </format>
    <format dxfId="548">
      <pivotArea dataOnly="0" labelOnly="1" fieldPosition="0">
        <references count="8">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selected="0">
            <x v="23"/>
          </reference>
          <reference field="15" count="1">
            <x v="33"/>
          </reference>
        </references>
      </pivotArea>
    </format>
    <format dxfId="547">
      <pivotArea dataOnly="0" labelOnly="1" fieldPosition="0">
        <references count="8">
          <reference field="0" count="1" selected="0">
            <x v="147"/>
          </reference>
          <reference field="1" count="1" selected="0">
            <x v="140"/>
          </reference>
          <reference field="2" count="1" selected="0">
            <x v="211"/>
          </reference>
          <reference field="3" count="1" selected="0">
            <x v="0"/>
          </reference>
          <reference field="12" count="1" selected="0">
            <x v="26"/>
          </reference>
          <reference field="13" count="1" selected="0">
            <x v="0"/>
          </reference>
          <reference field="14" count="1" selected="0">
            <x v="22"/>
          </reference>
          <reference field="15" count="1">
            <x v="24"/>
          </reference>
        </references>
      </pivotArea>
    </format>
    <format dxfId="546">
      <pivotArea dataOnly="0" labelOnly="1" fieldPosition="0">
        <references count="8">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selected="0">
            <x v="24"/>
          </reference>
          <reference field="15" count="1">
            <x v="2"/>
          </reference>
        </references>
      </pivotArea>
    </format>
    <format dxfId="545">
      <pivotArea dataOnly="0" labelOnly="1" fieldPosition="0">
        <references count="8">
          <reference field="0" count="1" selected="0">
            <x v="153"/>
          </reference>
          <reference field="1" count="1" selected="0">
            <x v="146"/>
          </reference>
          <reference field="2" count="1" selected="0">
            <x v="54"/>
          </reference>
          <reference field="3" count="1" selected="0">
            <x v="0"/>
          </reference>
          <reference field="12" count="1" selected="0">
            <x v="14"/>
          </reference>
          <reference field="13" count="1" selected="0">
            <x v="0"/>
          </reference>
          <reference field="14" count="1" selected="0">
            <x v="18"/>
          </reference>
          <reference field="15" count="1">
            <x v="0"/>
          </reference>
        </references>
      </pivotArea>
    </format>
    <format dxfId="544">
      <pivotArea dataOnly="0" labelOnly="1" fieldPosition="0">
        <references count="8">
          <reference field="0" count="1" selected="0">
            <x v="154"/>
          </reference>
          <reference field="1" count="1" selected="0">
            <x v="147"/>
          </reference>
          <reference field="2" count="1" selected="0">
            <x v="109"/>
          </reference>
          <reference field="3" count="1" selected="0">
            <x v="0"/>
          </reference>
          <reference field="12" count="1" selected="0">
            <x v="14"/>
          </reference>
          <reference field="13" count="1" selected="0">
            <x v="0"/>
          </reference>
          <reference field="14" count="1" selected="0">
            <x v="18"/>
          </reference>
          <reference field="15" count="1">
            <x v="3"/>
          </reference>
        </references>
      </pivotArea>
    </format>
    <format dxfId="543">
      <pivotArea dataOnly="0" labelOnly="1" fieldPosition="0">
        <references count="8">
          <reference field="0" count="1" selected="0">
            <x v="155"/>
          </reference>
          <reference field="1" count="1" selected="0">
            <x v="148"/>
          </reference>
          <reference field="2" count="1" selected="0">
            <x v="3"/>
          </reference>
          <reference field="3" count="1" selected="0">
            <x v="0"/>
          </reference>
          <reference field="12" count="1" selected="0">
            <x v="23"/>
          </reference>
          <reference field="13" count="1" selected="0">
            <x v="0"/>
          </reference>
          <reference field="14" count="1" selected="0">
            <x v="18"/>
          </reference>
          <reference field="15" count="1">
            <x v="1"/>
          </reference>
        </references>
      </pivotArea>
    </format>
    <format dxfId="542">
      <pivotArea dataOnly="0" labelOnly="1" fieldPosition="0">
        <references count="8">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selected="0">
            <x v="51"/>
          </reference>
          <reference field="15" count="1">
            <x v="8"/>
          </reference>
        </references>
      </pivotArea>
    </format>
    <format dxfId="541">
      <pivotArea dataOnly="0" labelOnly="1" fieldPosition="0">
        <references count="8">
          <reference field="0" count="1" selected="0">
            <x v="161"/>
          </reference>
          <reference field="1" count="1" selected="0">
            <x v="185"/>
          </reference>
          <reference field="2" count="1" selected="0">
            <x v="186"/>
          </reference>
          <reference field="3" count="1" selected="0">
            <x v="0"/>
          </reference>
          <reference field="12" count="1" selected="0">
            <x v="9"/>
          </reference>
          <reference field="13" count="1" selected="0">
            <x v="0"/>
          </reference>
          <reference field="14" count="1" selected="0">
            <x v="52"/>
          </reference>
          <reference field="15" count="1">
            <x v="7"/>
          </reference>
        </references>
      </pivotArea>
    </format>
    <format dxfId="540">
      <pivotArea dataOnly="0" labelOnly="1" fieldPosition="0">
        <references count="8">
          <reference field="0" count="1" selected="0">
            <x v="162"/>
          </reference>
          <reference field="1" count="1" selected="0">
            <x v="186"/>
          </reference>
          <reference field="2" count="1" selected="0">
            <x v="125"/>
          </reference>
          <reference field="3" count="1" selected="0">
            <x v="0"/>
          </reference>
          <reference field="12" count="1" selected="0">
            <x v="10"/>
          </reference>
          <reference field="13" count="1" selected="0">
            <x v="0"/>
          </reference>
          <reference field="14" count="1" selected="0">
            <x v="65"/>
          </reference>
          <reference field="15" count="1">
            <x v="0"/>
          </reference>
        </references>
      </pivotArea>
    </format>
    <format dxfId="539">
      <pivotArea dataOnly="0" labelOnly="1" fieldPosition="0">
        <references count="8">
          <reference field="0" count="1" selected="0">
            <x v="164"/>
          </reference>
          <reference field="1" count="1" selected="0">
            <x v="188"/>
          </reference>
          <reference field="2" count="1" selected="0">
            <x v="119"/>
          </reference>
          <reference field="3" count="1" selected="0">
            <x v="0"/>
          </reference>
          <reference field="12" count="1" selected="0">
            <x v="13"/>
          </reference>
          <reference field="13" count="1" selected="0">
            <x v="0"/>
          </reference>
          <reference field="14" count="1" selected="0">
            <x v="26"/>
          </reference>
          <reference field="15" count="1">
            <x v="5"/>
          </reference>
        </references>
      </pivotArea>
    </format>
    <format dxfId="538">
      <pivotArea dataOnly="0" labelOnly="1" fieldPosition="0">
        <references count="8">
          <reference field="0" count="1" selected="0">
            <x v="165"/>
          </reference>
          <reference field="1" count="1" selected="0">
            <x v="189"/>
          </reference>
          <reference field="2" count="1" selected="0">
            <x v="156"/>
          </reference>
          <reference field="3" count="1" selected="0">
            <x v="0"/>
          </reference>
          <reference field="12" count="1" selected="0">
            <x v="13"/>
          </reference>
          <reference field="13" count="1" selected="0">
            <x v="0"/>
          </reference>
          <reference field="14" count="1" selected="0">
            <x v="21"/>
          </reference>
          <reference field="15" count="1">
            <x v="6"/>
          </reference>
        </references>
      </pivotArea>
    </format>
    <format dxfId="537">
      <pivotArea dataOnly="0" labelOnly="1" fieldPosition="0">
        <references count="8">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selected="0">
            <x v="7"/>
          </reference>
          <reference field="15" count="1">
            <x v="19"/>
          </reference>
        </references>
      </pivotArea>
    </format>
    <format dxfId="536">
      <pivotArea dataOnly="0" labelOnly="1" fieldPosition="0">
        <references count="8">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selected="0">
            <x v="52"/>
          </reference>
          <reference field="15" count="1">
            <x v="18"/>
          </reference>
        </references>
      </pivotArea>
    </format>
    <format dxfId="535">
      <pivotArea dataOnly="0" labelOnly="1" fieldPosition="0">
        <references count="8">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selected="0">
            <x v="8"/>
          </reference>
          <reference field="15" count="1">
            <x v="30"/>
          </reference>
        </references>
      </pivotArea>
    </format>
    <format dxfId="534">
      <pivotArea dataOnly="0" labelOnly="1" fieldPosition="0">
        <references count="8">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selected="0">
            <x v="20"/>
          </reference>
          <reference field="15" count="1">
            <x v="38"/>
          </reference>
        </references>
      </pivotArea>
    </format>
    <format dxfId="533">
      <pivotArea dataOnly="0" labelOnly="1" fieldPosition="0">
        <references count="8">
          <reference field="0" count="1" selected="0">
            <x v="175"/>
          </reference>
          <reference field="1" count="1" selected="0">
            <x v="207"/>
          </reference>
          <reference field="2" count="1" selected="0">
            <x v="172"/>
          </reference>
          <reference field="3" count="1" selected="0">
            <x v="0"/>
          </reference>
          <reference field="12" count="1" selected="0">
            <x v="21"/>
          </reference>
          <reference field="13" count="1" selected="0">
            <x v="0"/>
          </reference>
          <reference field="14" count="1" selected="0">
            <x v="26"/>
          </reference>
          <reference field="15" count="1">
            <x v="0"/>
          </reference>
        </references>
      </pivotArea>
    </format>
    <format dxfId="532">
      <pivotArea dataOnly="0" labelOnly="1" fieldPosition="0">
        <references count="8">
          <reference field="0" count="1" selected="0">
            <x v="177"/>
          </reference>
          <reference field="1" count="1" selected="0">
            <x v="209"/>
          </reference>
          <reference field="2" count="1" selected="0">
            <x v="114"/>
          </reference>
          <reference field="3" count="1" selected="0">
            <x v="0"/>
          </reference>
          <reference field="12" count="1" selected="0">
            <x v="20"/>
          </reference>
          <reference field="13" count="1" selected="0">
            <x v="0"/>
          </reference>
          <reference field="14" count="1" selected="0">
            <x v="27"/>
          </reference>
          <reference field="15" count="1">
            <x v="10"/>
          </reference>
        </references>
      </pivotArea>
    </format>
    <format dxfId="531">
      <pivotArea dataOnly="0" labelOnly="1" fieldPosition="0">
        <references count="8">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selected="0">
            <x v="26"/>
          </reference>
          <reference field="15" count="1">
            <x v="0"/>
          </reference>
        </references>
      </pivotArea>
    </format>
    <format dxfId="530">
      <pivotArea dataOnly="0" labelOnly="1" fieldPosition="0">
        <references count="8">
          <reference field="0" count="1" selected="0">
            <x v="179"/>
          </reference>
          <reference field="1" count="1" selected="0">
            <x v="211"/>
          </reference>
          <reference field="2" count="1" selected="0">
            <x v="96"/>
          </reference>
          <reference field="3" count="1" selected="0">
            <x v="0"/>
          </reference>
          <reference field="12" count="1" selected="0">
            <x v="20"/>
          </reference>
          <reference field="13" count="1" selected="0">
            <x v="0"/>
          </reference>
          <reference field="14" count="1" selected="0">
            <x v="26"/>
          </reference>
          <reference field="15" count="1">
            <x v="39"/>
          </reference>
        </references>
      </pivotArea>
    </format>
    <format dxfId="529">
      <pivotArea dataOnly="0" labelOnly="1" fieldPosition="0">
        <references count="8">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selected="0">
            <x v="32"/>
          </reference>
          <reference field="15" count="1">
            <x v="43"/>
          </reference>
        </references>
      </pivotArea>
    </format>
    <format dxfId="528">
      <pivotArea dataOnly="0" labelOnly="1" fieldPosition="0">
        <references count="8">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selected="0">
            <x v="38"/>
          </reference>
          <reference field="15" count="1">
            <x v="15"/>
          </reference>
        </references>
      </pivotArea>
    </format>
    <format dxfId="527">
      <pivotArea dataOnly="0" labelOnly="1" fieldPosition="0">
        <references count="8">
          <reference field="0" count="1" selected="0">
            <x v="182"/>
          </reference>
          <reference field="1" count="1" selected="0">
            <x v="214"/>
          </reference>
          <reference field="2" count="1" selected="0">
            <x v="235"/>
          </reference>
          <reference field="3" count="1" selected="0">
            <x v="0"/>
          </reference>
          <reference field="12" count="1" selected="0">
            <x v="7"/>
          </reference>
          <reference field="13" count="1" selected="0">
            <x v="0"/>
          </reference>
          <reference field="14" count="1" selected="0">
            <x v="38"/>
          </reference>
          <reference field="15" count="1">
            <x v="0"/>
          </reference>
        </references>
      </pivotArea>
    </format>
    <format dxfId="526">
      <pivotArea dataOnly="0" labelOnly="1" fieldPosition="0">
        <references count="8">
          <reference field="0" count="1" selected="0">
            <x v="183"/>
          </reference>
          <reference field="1" count="1" selected="0">
            <x v="215"/>
          </reference>
          <reference field="2" count="1" selected="0">
            <x v="206"/>
          </reference>
          <reference field="3" count="1" selected="0">
            <x v="0"/>
          </reference>
          <reference field="12" count="1" selected="0">
            <x v="14"/>
          </reference>
          <reference field="13" count="1" selected="0">
            <x v="0"/>
          </reference>
          <reference field="14" count="1" selected="0">
            <x v="38"/>
          </reference>
          <reference field="15" count="1">
            <x v="15"/>
          </reference>
        </references>
      </pivotArea>
    </format>
    <format dxfId="525">
      <pivotArea dataOnly="0" labelOnly="1" fieldPosition="0">
        <references count="8">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selected="0">
            <x v="44"/>
          </reference>
          <reference field="15" count="1">
            <x v="37"/>
          </reference>
        </references>
      </pivotArea>
    </format>
    <format dxfId="524">
      <pivotArea dataOnly="0" labelOnly="1" fieldPosition="0">
        <references count="8">
          <reference field="0" count="1" selected="0">
            <x v="186"/>
          </reference>
          <reference field="1" count="1" selected="0">
            <x v="218"/>
          </reference>
          <reference field="2" count="1" selected="0">
            <x v="93"/>
          </reference>
          <reference field="3" count="1" selected="0">
            <x v="0"/>
          </reference>
          <reference field="12" count="1" selected="0">
            <x v="12"/>
          </reference>
          <reference field="13" count="1" selected="0">
            <x v="2"/>
          </reference>
          <reference field="14" count="1" selected="0">
            <x v="42"/>
          </reference>
          <reference field="15" count="1">
            <x v="15"/>
          </reference>
        </references>
      </pivotArea>
    </format>
    <format dxfId="523">
      <pivotArea dataOnly="0" labelOnly="1" fieldPosition="0">
        <references count="8">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selected="0">
            <x v="46"/>
          </reference>
          <reference field="15" count="1">
            <x v="25"/>
          </reference>
        </references>
      </pivotArea>
    </format>
    <format dxfId="522">
      <pivotArea dataOnly="0" labelOnly="1" fieldPosition="0">
        <references count="8">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selected="0">
            <x v="63"/>
          </reference>
          <reference field="15" count="1">
            <x v="23"/>
          </reference>
        </references>
      </pivotArea>
    </format>
    <format dxfId="521">
      <pivotArea dataOnly="0" labelOnly="1" fieldPosition="0">
        <references count="8">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selected="0">
            <x v="38"/>
          </reference>
          <reference field="15" count="1">
            <x v="0"/>
          </reference>
        </references>
      </pivotArea>
    </format>
    <format dxfId="520">
      <pivotArea dataOnly="0" labelOnly="1" fieldPosition="0">
        <references count="8">
          <reference field="0" count="1" selected="0">
            <x v="197"/>
          </reference>
          <reference field="1" count="1" selected="0">
            <x v="236"/>
          </reference>
          <reference field="2" count="1" selected="0">
            <x v="102"/>
          </reference>
          <reference field="3" count="1" selected="0">
            <x v="0"/>
          </reference>
          <reference field="12" count="1" selected="0">
            <x v="18"/>
          </reference>
          <reference field="13" count="1" selected="0">
            <x v="0"/>
          </reference>
          <reference field="14" count="1" selected="0">
            <x v="0"/>
          </reference>
          <reference field="15" count="1">
            <x v="36"/>
          </reference>
        </references>
      </pivotArea>
    </format>
    <format dxfId="519">
      <pivotArea dataOnly="0" labelOnly="1" fieldPosition="0">
        <references count="8">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selected="0">
            <x v="20"/>
          </reference>
          <reference field="15" count="1">
            <x v="9"/>
          </reference>
        </references>
      </pivotArea>
    </format>
    <format dxfId="518">
      <pivotArea dataOnly="0" labelOnly="1" fieldPosition="0">
        <references count="8">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selected="0">
            <x v="39"/>
          </reference>
          <reference field="15" count="1">
            <x v="15"/>
          </reference>
        </references>
      </pivotArea>
    </format>
    <format dxfId="517">
      <pivotArea dataOnly="0" labelOnly="1" fieldPosition="0">
        <references count="8">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selected="0">
            <x v="67"/>
          </reference>
          <reference field="15" count="1">
            <x v="47"/>
          </reference>
        </references>
      </pivotArea>
    </format>
    <format dxfId="516">
      <pivotArea dataOnly="0" labelOnly="1" fieldPosition="0">
        <references count="8">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selected="0">
            <x v="38"/>
          </reference>
          <reference field="15" count="1">
            <x v="15"/>
          </reference>
        </references>
      </pivotArea>
    </format>
    <format dxfId="515">
      <pivotArea dataOnly="0" labelOnly="1" fieldPosition="0">
        <references count="9">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selected="0">
            <x v="38"/>
          </reference>
          <reference field="15" count="1" selected="0">
            <x v="15"/>
          </reference>
          <reference field="16" count="1">
            <x v="63"/>
          </reference>
        </references>
      </pivotArea>
    </format>
    <format dxfId="514">
      <pivotArea dataOnly="0" labelOnly="1" fieldPosition="0">
        <references count="9">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selected="0">
            <x v="0"/>
          </reference>
          <reference field="15" count="1" selected="0">
            <x v="14"/>
          </reference>
          <reference field="16" count="1">
            <x v="62"/>
          </reference>
        </references>
      </pivotArea>
    </format>
    <format dxfId="513">
      <pivotArea dataOnly="0" labelOnly="1" fieldPosition="0">
        <references count="9">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selected="0">
            <x v="35"/>
          </reference>
          <reference field="15" count="1" selected="0">
            <x v="43"/>
          </reference>
          <reference field="16" count="1">
            <x v="64"/>
          </reference>
        </references>
      </pivotArea>
    </format>
    <format dxfId="512">
      <pivotArea dataOnly="0" labelOnly="1" fieldPosition="0">
        <references count="9">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selected="0">
            <x v="38"/>
          </reference>
          <reference field="15" count="1" selected="0">
            <x v="15"/>
          </reference>
          <reference field="16" count="1">
            <x v="63"/>
          </reference>
        </references>
      </pivotArea>
    </format>
    <format dxfId="511">
      <pivotArea dataOnly="0" labelOnly="1" fieldPosition="0">
        <references count="9">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selected="0">
            <x v="28"/>
          </reference>
          <reference field="15" count="1" selected="0">
            <x v="0"/>
          </reference>
          <reference field="16" count="1">
            <x v="0"/>
          </reference>
        </references>
      </pivotArea>
    </format>
    <format dxfId="510">
      <pivotArea dataOnly="0" labelOnly="1" fieldPosition="0">
        <references count="9">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selected="0">
            <x v="40"/>
          </reference>
          <reference field="15" count="1" selected="0">
            <x v="15"/>
          </reference>
          <reference field="16" count="1">
            <x v="63"/>
          </reference>
        </references>
      </pivotArea>
    </format>
    <format dxfId="509">
      <pivotArea dataOnly="0" labelOnly="1" fieldPosition="0">
        <references count="9">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selected="0">
            <x v="38"/>
          </reference>
          <reference field="15" count="1" selected="0">
            <x v="14"/>
          </reference>
          <reference field="16" count="1">
            <x v="0"/>
          </reference>
        </references>
      </pivotArea>
    </format>
    <format dxfId="508">
      <pivotArea dataOnly="0" labelOnly="1" fieldPosition="0">
        <references count="9">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selected="0">
            <x v="1"/>
          </reference>
          <reference field="15" count="1" selected="0">
            <x v="21"/>
          </reference>
          <reference field="16" count="1">
            <x v="7"/>
          </reference>
        </references>
      </pivotArea>
    </format>
    <format dxfId="507">
      <pivotArea dataOnly="0" labelOnly="1" fieldPosition="0">
        <references count="9">
          <reference field="0" count="1" selected="0">
            <x v="26"/>
          </reference>
          <reference field="1" count="1" selected="0">
            <x v="23"/>
          </reference>
          <reference field="2" count="1" selected="0">
            <x v="217"/>
          </reference>
          <reference field="3" count="1" selected="0">
            <x v="0"/>
          </reference>
          <reference field="12" count="1" selected="0">
            <x v="5"/>
          </reference>
          <reference field="13" count="1" selected="0">
            <x v="0"/>
          </reference>
          <reference field="14" count="1" selected="0">
            <x v="1"/>
          </reference>
          <reference field="15" count="1" selected="0">
            <x v="45"/>
          </reference>
          <reference field="16" count="1">
            <x v="4"/>
          </reference>
        </references>
      </pivotArea>
    </format>
    <format dxfId="506">
      <pivotArea dataOnly="0" labelOnly="1" fieldPosition="0">
        <references count="9">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selected="0">
            <x v="3"/>
          </reference>
          <reference field="15" count="1" selected="0">
            <x v="0"/>
          </reference>
          <reference field="16" count="1">
            <x v="0"/>
          </reference>
        </references>
      </pivotArea>
    </format>
    <format dxfId="505">
      <pivotArea dataOnly="0" labelOnly="1" fieldPosition="0">
        <references count="9">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selected="0">
            <x v="61"/>
          </reference>
          <reference field="15" count="1" selected="0">
            <x v="23"/>
          </reference>
          <reference field="16" count="1">
            <x v="13"/>
          </reference>
        </references>
      </pivotArea>
    </format>
    <format dxfId="504">
      <pivotArea dataOnly="0" labelOnly="1" fieldPosition="0">
        <references count="9">
          <reference field="0" count="1" selected="0">
            <x v="36"/>
          </reference>
          <reference field="1" count="1" selected="0">
            <x v="33"/>
          </reference>
          <reference field="2" count="1" selected="0">
            <x v="130"/>
          </reference>
          <reference field="3" count="1" selected="0">
            <x v="0"/>
          </reference>
          <reference field="12" count="1" selected="0">
            <x v="22"/>
          </reference>
          <reference field="13" count="1" selected="0">
            <x v="0"/>
          </reference>
          <reference field="14" count="1" selected="0">
            <x v="2"/>
          </reference>
          <reference field="15" count="1" selected="0">
            <x v="23"/>
          </reference>
          <reference field="16" count="1">
            <x v="2"/>
          </reference>
        </references>
      </pivotArea>
    </format>
    <format dxfId="503">
      <pivotArea dataOnly="0" labelOnly="1" fieldPosition="0">
        <references count="9">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selected="0">
            <x v="62"/>
          </reference>
          <reference field="15" count="1" selected="0">
            <x v="16"/>
          </reference>
          <reference field="16" count="1">
            <x v="39"/>
          </reference>
        </references>
      </pivotArea>
    </format>
    <format dxfId="502">
      <pivotArea dataOnly="0" labelOnly="1" fieldPosition="0">
        <references count="9">
          <reference field="0" count="1" selected="0">
            <x v="39"/>
          </reference>
          <reference field="1" count="1" selected="0">
            <x v="1"/>
          </reference>
          <reference field="2" count="1" selected="0">
            <x v="46"/>
          </reference>
          <reference field="3" count="1" selected="0">
            <x v="0"/>
          </reference>
          <reference field="12" count="1" selected="0">
            <x v="10"/>
          </reference>
          <reference field="13" count="1" selected="0">
            <x v="0"/>
          </reference>
          <reference field="14" count="1" selected="0">
            <x v="62"/>
          </reference>
          <reference field="15" count="1" selected="0">
            <x v="16"/>
          </reference>
          <reference field="16" count="1">
            <x v="40"/>
          </reference>
        </references>
      </pivotArea>
    </format>
    <format dxfId="501">
      <pivotArea dataOnly="0" labelOnly="1" fieldPosition="0">
        <references count="9">
          <reference field="0" count="1" selected="0">
            <x v="42"/>
          </reference>
          <reference field="1" count="1" selected="0">
            <x v="4"/>
          </reference>
          <reference field="2" count="1" selected="0">
            <x v="64"/>
          </reference>
          <reference field="3" count="1" selected="0">
            <x v="0"/>
          </reference>
          <reference field="12" count="1" selected="0">
            <x v="10"/>
          </reference>
          <reference field="13" count="1" selected="0">
            <x v="0"/>
          </reference>
          <reference field="14" count="1" selected="0">
            <x v="58"/>
          </reference>
          <reference field="15" count="1" selected="0">
            <x v="16"/>
          </reference>
          <reference field="16" count="1">
            <x v="35"/>
          </reference>
        </references>
      </pivotArea>
    </format>
    <format dxfId="500">
      <pivotArea dataOnly="0" labelOnly="1" fieldPosition="0">
        <references count="9">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selected="0">
            <x v="56"/>
          </reference>
          <reference field="15" count="1" selected="0">
            <x v="0"/>
          </reference>
          <reference field="16" count="1">
            <x v="0"/>
          </reference>
        </references>
      </pivotArea>
    </format>
    <format dxfId="499">
      <pivotArea dataOnly="0" labelOnly="1" fieldPosition="0">
        <references count="9">
          <reference field="0" count="1" selected="0">
            <x v="45"/>
          </reference>
          <reference field="1" count="1" selected="0">
            <x v="7"/>
          </reference>
          <reference field="2" count="1" selected="0">
            <x v="22"/>
          </reference>
          <reference field="3" count="1" selected="0">
            <x v="0"/>
          </reference>
          <reference field="12" count="1" selected="0">
            <x v="10"/>
          </reference>
          <reference field="13" count="1" selected="0">
            <x v="0"/>
          </reference>
          <reference field="14" count="1" selected="0">
            <x v="56"/>
          </reference>
          <reference field="15" count="1" selected="0">
            <x v="16"/>
          </reference>
          <reference field="16" count="1">
            <x v="36"/>
          </reference>
        </references>
      </pivotArea>
    </format>
    <format dxfId="498">
      <pivotArea dataOnly="0" labelOnly="1" fieldPosition="0">
        <references count="9">
          <reference field="0" count="1" selected="0">
            <x v="46"/>
          </reference>
          <reference field="1" count="1" selected="0">
            <x v="8"/>
          </reference>
          <reference field="2" count="1" selected="0">
            <x v="135"/>
          </reference>
          <reference field="3" count="1" selected="0">
            <x v="0"/>
          </reference>
          <reference field="12" count="1" selected="0">
            <x v="10"/>
          </reference>
          <reference field="13" count="1" selected="0">
            <x v="0"/>
          </reference>
          <reference field="14" count="1" selected="0">
            <x v="56"/>
          </reference>
          <reference field="15" count="1" selected="0">
            <x v="16"/>
          </reference>
          <reference field="16" count="1">
            <x v="0"/>
          </reference>
        </references>
      </pivotArea>
    </format>
    <format dxfId="497">
      <pivotArea dataOnly="0" labelOnly="1" fieldPosition="0">
        <references count="9">
          <reference field="0" count="1" selected="0">
            <x v="47"/>
          </reference>
          <reference field="1" count="1" selected="0">
            <x v="9"/>
          </reference>
          <reference field="2" count="1" selected="0">
            <x v="141"/>
          </reference>
          <reference field="3" count="1" selected="0">
            <x v="0"/>
          </reference>
          <reference field="12" count="1" selected="0">
            <x v="10"/>
          </reference>
          <reference field="13" count="1" selected="0">
            <x v="0"/>
          </reference>
          <reference field="14" count="1" selected="0">
            <x v="56"/>
          </reference>
          <reference field="15" count="1" selected="0">
            <x v="22"/>
          </reference>
          <reference field="16" count="1">
            <x v="37"/>
          </reference>
        </references>
      </pivotArea>
    </format>
    <format dxfId="496">
      <pivotArea dataOnly="0" labelOnly="1" fieldPosition="0">
        <references count="9">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selected="0">
            <x v="66"/>
          </reference>
          <reference field="15" count="1" selected="0">
            <x v="17"/>
          </reference>
          <reference field="16" count="1">
            <x v="0"/>
          </reference>
        </references>
      </pivotArea>
    </format>
    <format dxfId="495">
      <pivotArea dataOnly="0" labelOnly="1" fieldPosition="0">
        <references count="9">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selected="0">
            <x v="34"/>
          </reference>
          <reference field="15" count="1" selected="0">
            <x v="43"/>
          </reference>
          <reference field="16" count="1">
            <x v="19"/>
          </reference>
        </references>
      </pivotArea>
    </format>
    <format dxfId="494">
      <pivotArea dataOnly="0" labelOnly="1" fieldPosition="0">
        <references count="9">
          <reference field="0" count="1" selected="0">
            <x v="62"/>
          </reference>
          <reference field="1" count="1" selected="0">
            <x v="42"/>
          </reference>
          <reference field="2" count="1" selected="0">
            <x v="15"/>
          </reference>
          <reference field="3" count="1" selected="0">
            <x v="0"/>
          </reference>
          <reference field="12" count="1" selected="0">
            <x v="3"/>
          </reference>
          <reference field="13" count="1" selected="0">
            <x v="0"/>
          </reference>
          <reference field="14" count="1" selected="0">
            <x v="47"/>
          </reference>
          <reference field="15" count="1" selected="0">
            <x v="43"/>
          </reference>
          <reference field="16" count="1">
            <x v="0"/>
          </reference>
        </references>
      </pivotArea>
    </format>
    <format dxfId="493">
      <pivotArea dataOnly="0" labelOnly="1" fieldPosition="0">
        <references count="9">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selected="0">
            <x v="14"/>
          </reference>
          <reference field="15" count="1" selected="0">
            <x v="40"/>
          </reference>
          <reference field="16" count="1">
            <x v="31"/>
          </reference>
        </references>
      </pivotArea>
    </format>
    <format dxfId="492">
      <pivotArea dataOnly="0" labelOnly="1" fieldPosition="0">
        <references count="9">
          <reference field="0" count="1" selected="0">
            <x v="67"/>
          </reference>
          <reference field="1" count="1" selected="0">
            <x v="47"/>
          </reference>
          <reference field="2" count="1" selected="0">
            <x v="181"/>
          </reference>
          <reference field="3" count="1" selected="0">
            <x v="0"/>
          </reference>
          <reference field="12" count="1" selected="0">
            <x v="3"/>
          </reference>
          <reference field="13" count="1" selected="0">
            <x v="0"/>
          </reference>
          <reference field="14" count="1" selected="0">
            <x v="14"/>
          </reference>
          <reference field="15" count="1" selected="0">
            <x v="41"/>
          </reference>
          <reference field="16" count="1">
            <x v="32"/>
          </reference>
        </references>
      </pivotArea>
    </format>
    <format dxfId="491">
      <pivotArea dataOnly="0" labelOnly="1" fieldPosition="0">
        <references count="9">
          <reference field="0" count="1" selected="0">
            <x v="68"/>
          </reference>
          <reference field="1" count="1" selected="0">
            <x v="48"/>
          </reference>
          <reference field="2" count="1" selected="0">
            <x v="231"/>
          </reference>
          <reference field="3" count="1" selected="0">
            <x v="0"/>
          </reference>
          <reference field="12" count="1" selected="0">
            <x v="3"/>
          </reference>
          <reference field="13" count="1" selected="0">
            <x v="0"/>
          </reference>
          <reference field="14" count="1" selected="0">
            <x v="14"/>
          </reference>
          <reference field="15" count="1" selected="0">
            <x v="0"/>
          </reference>
          <reference field="16" count="1">
            <x v="0"/>
          </reference>
        </references>
      </pivotArea>
    </format>
    <format dxfId="490">
      <pivotArea dataOnly="0" labelOnly="1" fieldPosition="0">
        <references count="9">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selected="0">
            <x v="0"/>
          </reference>
          <reference field="15" count="1" selected="0">
            <x v="20"/>
          </reference>
          <reference field="16" count="1">
            <x v="12"/>
          </reference>
        </references>
      </pivotArea>
    </format>
    <format dxfId="489">
      <pivotArea dataOnly="0" labelOnly="1" fieldPosition="0">
        <references count="9">
          <reference field="0" count="1" selected="0">
            <x v="83"/>
          </reference>
          <reference field="1" count="1" selected="0">
            <x v="70"/>
          </reference>
          <reference field="2" count="1" selected="0">
            <x v="193"/>
          </reference>
          <reference field="3" count="1" selected="0">
            <x v="0"/>
          </reference>
          <reference field="12" count="1" selected="0">
            <x v="5"/>
          </reference>
          <reference field="13" count="1" selected="0">
            <x v="0"/>
          </reference>
          <reference field="14" count="1" selected="0">
            <x v="0"/>
          </reference>
          <reference field="15" count="1" selected="0">
            <x v="20"/>
          </reference>
          <reference field="16" count="1">
            <x v="10"/>
          </reference>
        </references>
      </pivotArea>
    </format>
    <format dxfId="488">
      <pivotArea dataOnly="0" labelOnly="1" fieldPosition="0">
        <references count="9">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selected="0">
            <x v="4"/>
          </reference>
          <reference field="15" count="1" selected="0">
            <x v="29"/>
          </reference>
          <reference field="16" count="1">
            <x v="0"/>
          </reference>
        </references>
      </pivotArea>
    </format>
    <format dxfId="487">
      <pivotArea dataOnly="0" labelOnly="1" fieldPosition="0">
        <references count="9">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selected="0">
            <x v="53"/>
          </reference>
          <reference field="15" count="1" selected="0">
            <x v="26"/>
          </reference>
          <reference field="16" count="1">
            <x v="6"/>
          </reference>
        </references>
      </pivotArea>
    </format>
    <format dxfId="486">
      <pivotArea dataOnly="0" labelOnly="1" fieldPosition="0">
        <references count="9">
          <reference field="0" count="1" selected="0">
            <x v="86"/>
          </reference>
          <reference field="1" count="1" selected="0">
            <x v="73"/>
          </reference>
          <reference field="2" count="1" selected="0">
            <x v="154"/>
          </reference>
          <reference field="3" count="1" selected="0">
            <x v="0"/>
          </reference>
          <reference field="12" count="1" selected="0">
            <x v="7"/>
          </reference>
          <reference field="13" count="1" selected="0">
            <x v="0"/>
          </reference>
          <reference field="14" count="1" selected="0">
            <x v="53"/>
          </reference>
          <reference field="15" count="1" selected="0">
            <x v="0"/>
          </reference>
          <reference field="16" count="1">
            <x v="59"/>
          </reference>
        </references>
      </pivotArea>
    </format>
    <format dxfId="485">
      <pivotArea dataOnly="0" labelOnly="1" fieldPosition="0">
        <references count="9">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selected="0">
            <x v="25"/>
          </reference>
          <reference field="15" count="1" selected="0">
            <x v="29"/>
          </reference>
          <reference field="16" count="1">
            <x v="0"/>
          </reference>
        </references>
      </pivotArea>
    </format>
    <format dxfId="484">
      <pivotArea dataOnly="0" labelOnly="1" fieldPosition="0">
        <references count="9">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selected="0">
            <x v="0"/>
          </reference>
          <reference field="15" count="1" selected="0">
            <x v="0"/>
          </reference>
          <reference field="16" count="1">
            <x v="52"/>
          </reference>
        </references>
      </pivotArea>
    </format>
    <format dxfId="483">
      <pivotArea dataOnly="0" labelOnly="1" fieldPosition="0">
        <references count="9">
          <reference field="0" count="1" selected="0">
            <x v="91"/>
          </reference>
          <reference field="1" count="1" selected="0">
            <x v="78"/>
          </reference>
          <reference field="2" count="1" selected="0">
            <x v="12"/>
          </reference>
          <reference field="3" count="1" selected="0">
            <x v="0"/>
          </reference>
          <reference field="12" count="1" selected="0">
            <x v="7"/>
          </reference>
          <reference field="13" count="1" selected="0">
            <x v="0"/>
          </reference>
          <reference field="14" count="1" selected="0">
            <x v="50"/>
          </reference>
          <reference field="15" count="1" selected="0">
            <x v="0"/>
          </reference>
          <reference field="16" count="1">
            <x v="0"/>
          </reference>
        </references>
      </pivotArea>
    </format>
    <format dxfId="482">
      <pivotArea dataOnly="0" labelOnly="1" fieldPosition="0">
        <references count="9">
          <reference field="0" count="1" selected="0">
            <x v="93"/>
          </reference>
          <reference field="1" count="1" selected="0">
            <x v="80"/>
          </reference>
          <reference field="2" count="1" selected="0">
            <x v="180"/>
          </reference>
          <reference field="3" count="1" selected="0">
            <x v="0"/>
          </reference>
          <reference field="12" count="1" selected="0">
            <x v="7"/>
          </reference>
          <reference field="13" count="1" selected="0">
            <x v="0"/>
          </reference>
          <reference field="14" count="1" selected="0">
            <x v="49"/>
          </reference>
          <reference field="15" count="1" selected="0">
            <x v="0"/>
          </reference>
          <reference field="16" count="1">
            <x v="52"/>
          </reference>
        </references>
      </pivotArea>
    </format>
    <format dxfId="481">
      <pivotArea dataOnly="0" labelOnly="1" fieldPosition="0">
        <references count="9">
          <reference field="0" count="1" selected="0">
            <x v="94"/>
          </reference>
          <reference field="1" count="1" selected="0">
            <x v="81"/>
          </reference>
          <reference field="2" count="1" selected="0">
            <x v="60"/>
          </reference>
          <reference field="3" count="1" selected="0">
            <x v="0"/>
          </reference>
          <reference field="12" count="1" selected="0">
            <x v="7"/>
          </reference>
          <reference field="13" count="1" selected="0">
            <x v="0"/>
          </reference>
          <reference field="14" count="1" selected="0">
            <x v="49"/>
          </reference>
          <reference field="15" count="1" selected="0">
            <x v="0"/>
          </reference>
          <reference field="16" count="1">
            <x v="57"/>
          </reference>
        </references>
      </pivotArea>
    </format>
    <format dxfId="480">
      <pivotArea dataOnly="0" labelOnly="1" fieldPosition="0">
        <references count="9">
          <reference field="0" count="1" selected="0">
            <x v="95"/>
          </reference>
          <reference field="1" count="1" selected="0">
            <x v="82"/>
          </reference>
          <reference field="2" count="1" selected="0">
            <x v="5"/>
          </reference>
          <reference field="3" count="1" selected="0">
            <x v="0"/>
          </reference>
          <reference field="12" count="1" selected="0">
            <x v="1"/>
          </reference>
          <reference field="13" count="1" selected="0">
            <x v="0"/>
          </reference>
          <reference field="14" count="1" selected="0">
            <x v="49"/>
          </reference>
          <reference field="15" count="1" selected="0">
            <x v="0"/>
          </reference>
          <reference field="16" count="1">
            <x v="52"/>
          </reference>
        </references>
      </pivotArea>
    </format>
    <format dxfId="479">
      <pivotArea dataOnly="0" labelOnly="1" fieldPosition="0">
        <references count="9">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60"/>
          </reference>
        </references>
      </pivotArea>
    </format>
    <format dxfId="478">
      <pivotArea dataOnly="0" labelOnly="1" fieldPosition="0">
        <references count="9">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selected="0">
            <x v="6"/>
          </reference>
          <reference field="15" count="1" selected="0">
            <x v="0"/>
          </reference>
          <reference field="16" count="1">
            <x v="20"/>
          </reference>
        </references>
      </pivotArea>
    </format>
    <format dxfId="477">
      <pivotArea dataOnly="0" labelOnly="1" fieldPosition="0">
        <references count="9">
          <reference field="0" count="1" selected="0">
            <x v="103"/>
          </reference>
          <reference field="1" count="1" selected="0">
            <x v="90"/>
          </reference>
          <reference field="2" count="1" selected="0">
            <x v="73"/>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56"/>
          </reference>
        </references>
      </pivotArea>
    </format>
    <format dxfId="476">
      <pivotArea dataOnly="0" labelOnly="1" fieldPosition="0">
        <references count="9">
          <reference field="0" count="1" selected="0">
            <x v="104"/>
          </reference>
          <reference field="1" count="1" selected="0">
            <x v="91"/>
          </reference>
          <reference field="2" count="1" selected="0">
            <x v="68"/>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55"/>
          </reference>
        </references>
      </pivotArea>
    </format>
    <format dxfId="475">
      <pivotArea dataOnly="0" labelOnly="1" fieldPosition="0">
        <references count="9">
          <reference field="0" count="1" selected="0">
            <x v="105"/>
          </reference>
          <reference field="1" count="1" selected="0">
            <x v="92"/>
          </reference>
          <reference field="2" count="1" selected="0">
            <x v="134"/>
          </reference>
          <reference field="3" count="1" selected="0">
            <x v="0"/>
          </reference>
          <reference field="12" count="1" selected="0">
            <x v="7"/>
          </reference>
          <reference field="13" count="1" selected="0">
            <x v="0"/>
          </reference>
          <reference field="14" count="1" selected="0">
            <x v="16"/>
          </reference>
          <reference field="15" count="1" selected="0">
            <x v="0"/>
          </reference>
          <reference field="16" count="1">
            <x v="60"/>
          </reference>
        </references>
      </pivotArea>
    </format>
    <format dxfId="474">
      <pivotArea dataOnly="0" labelOnly="1" fieldPosition="0">
        <references count="9">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selected="0">
            <x v="54"/>
          </reference>
          <reference field="15" count="1" selected="0">
            <x v="30"/>
          </reference>
          <reference field="16" count="1">
            <x v="49"/>
          </reference>
        </references>
      </pivotArea>
    </format>
    <format dxfId="473">
      <pivotArea dataOnly="0" labelOnly="1" fieldPosition="0">
        <references count="9">
          <reference field="0" count="1" selected="0">
            <x v="107"/>
          </reference>
          <reference field="1" count="1" selected="0">
            <x v="94"/>
          </reference>
          <reference field="2" count="1" selected="0">
            <x v="190"/>
          </reference>
          <reference field="3" count="1" selected="0">
            <x v="0"/>
          </reference>
          <reference field="12" count="1" selected="0">
            <x v="7"/>
          </reference>
          <reference field="13" count="1" selected="0">
            <x v="0"/>
          </reference>
          <reference field="14" count="1" selected="0">
            <x v="55"/>
          </reference>
          <reference field="15" count="1" selected="0">
            <x v="30"/>
          </reference>
          <reference field="16" count="1">
            <x v="51"/>
          </reference>
        </references>
      </pivotArea>
    </format>
    <format dxfId="472">
      <pivotArea dataOnly="0" labelOnly="1" fieldPosition="0">
        <references count="9">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selected="0">
            <x v="4"/>
          </reference>
          <reference field="15" count="1" selected="0">
            <x v="26"/>
          </reference>
          <reference field="16" count="1">
            <x v="0"/>
          </reference>
        </references>
      </pivotArea>
    </format>
    <format dxfId="471">
      <pivotArea dataOnly="0" labelOnly="1" fieldPosition="0">
        <references count="9">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selected="0">
            <x v="0"/>
          </reference>
          <reference field="15" count="1" selected="0">
            <x v="0"/>
          </reference>
          <reference field="16" count="1">
            <x v="45"/>
          </reference>
        </references>
      </pivotArea>
    </format>
    <format dxfId="470">
      <pivotArea dataOnly="0" labelOnly="1" fieldPosition="0">
        <references count="9">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selected="0">
            <x v="23"/>
          </reference>
          <reference field="15" count="1" selected="0">
            <x v="33"/>
          </reference>
          <reference field="16" count="1">
            <x v="0"/>
          </reference>
        </references>
      </pivotArea>
    </format>
    <format dxfId="469">
      <pivotArea dataOnly="0" labelOnly="1" fieldPosition="0">
        <references count="9">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selected="0">
            <x v="24"/>
          </reference>
          <reference field="15" count="1" selected="0">
            <x v="2"/>
          </reference>
          <reference field="16" count="1">
            <x v="44"/>
          </reference>
        </references>
      </pivotArea>
    </format>
    <format dxfId="468">
      <pivotArea dataOnly="0" labelOnly="1" fieldPosition="0">
        <references count="9">
          <reference field="0" count="1" selected="0">
            <x v="155"/>
          </reference>
          <reference field="1" count="1" selected="0">
            <x v="148"/>
          </reference>
          <reference field="2" count="1" selected="0">
            <x v="3"/>
          </reference>
          <reference field="3" count="1" selected="0">
            <x v="0"/>
          </reference>
          <reference field="12" count="1" selected="0">
            <x v="23"/>
          </reference>
          <reference field="13" count="1" selected="0">
            <x v="0"/>
          </reference>
          <reference field="14" count="1" selected="0">
            <x v="18"/>
          </reference>
          <reference field="15" count="1" selected="0">
            <x v="1"/>
          </reference>
          <reference field="16" count="1">
            <x v="28"/>
          </reference>
        </references>
      </pivotArea>
    </format>
    <format dxfId="467">
      <pivotArea dataOnly="0" labelOnly="1" fieldPosition="0">
        <references count="9">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selected="0">
            <x v="51"/>
          </reference>
          <reference field="15" count="1" selected="0">
            <x v="8"/>
          </reference>
          <reference field="16" count="1">
            <x v="0"/>
          </reference>
        </references>
      </pivotArea>
    </format>
    <format dxfId="466">
      <pivotArea dataOnly="0" labelOnly="1" fieldPosition="0">
        <references count="9">
          <reference field="0" count="1" selected="0">
            <x v="160"/>
          </reference>
          <reference field="1" count="1" selected="0">
            <x v="184"/>
          </reference>
          <reference field="2" count="1" selected="0">
            <x v="187"/>
          </reference>
          <reference field="3" count="1" selected="0">
            <x v="0"/>
          </reference>
          <reference field="12" count="1" selected="0">
            <x v="7"/>
          </reference>
          <reference field="13" count="1" selected="0">
            <x v="0"/>
          </reference>
          <reference field="14" count="1" selected="0">
            <x v="52"/>
          </reference>
          <reference field="15" count="1" selected="0">
            <x v="8"/>
          </reference>
          <reference field="16" count="1">
            <x v="5"/>
          </reference>
        </references>
      </pivotArea>
    </format>
    <format dxfId="465">
      <pivotArea dataOnly="0" labelOnly="1" fieldPosition="0">
        <references count="9">
          <reference field="0" count="1" selected="0">
            <x v="161"/>
          </reference>
          <reference field="1" count="1" selected="0">
            <x v="185"/>
          </reference>
          <reference field="2" count="1" selected="0">
            <x v="186"/>
          </reference>
          <reference field="3" count="1" selected="0">
            <x v="0"/>
          </reference>
          <reference field="12" count="1" selected="0">
            <x v="9"/>
          </reference>
          <reference field="13" count="1" selected="0">
            <x v="0"/>
          </reference>
          <reference field="14" count="1" selected="0">
            <x v="52"/>
          </reference>
          <reference field="15" count="1" selected="0">
            <x v="7"/>
          </reference>
          <reference field="16" count="1">
            <x v="0"/>
          </reference>
        </references>
      </pivotArea>
    </format>
    <format dxfId="464">
      <pivotArea dataOnly="0" labelOnly="1" fieldPosition="0">
        <references count="9">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selected="0">
            <x v="7"/>
          </reference>
          <reference field="15" count="1" selected="0">
            <x v="19"/>
          </reference>
          <reference field="16" count="1">
            <x v="58"/>
          </reference>
        </references>
      </pivotArea>
    </format>
    <format dxfId="463">
      <pivotArea dataOnly="0" labelOnly="1" fieldPosition="0">
        <references count="9">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selected="0">
            <x v="52"/>
          </reference>
          <reference field="15" count="1" selected="0">
            <x v="18"/>
          </reference>
          <reference field="16" count="1">
            <x v="54"/>
          </reference>
        </references>
      </pivotArea>
    </format>
    <format dxfId="462">
      <pivotArea dataOnly="0" labelOnly="1" fieldPosition="0">
        <references count="9">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selected="0">
            <x v="8"/>
          </reference>
          <reference field="15" count="1" selected="0">
            <x v="30"/>
          </reference>
          <reference field="16" count="1">
            <x v="50"/>
          </reference>
        </references>
      </pivotArea>
    </format>
    <format dxfId="461">
      <pivotArea dataOnly="0" labelOnly="1" fieldPosition="0">
        <references count="9">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selected="0">
            <x v="20"/>
          </reference>
          <reference field="15" count="1" selected="0">
            <x v="38"/>
          </reference>
          <reference field="16" count="1">
            <x v="0"/>
          </reference>
        </references>
      </pivotArea>
    </format>
    <format dxfId="460">
      <pivotArea dataOnly="0" labelOnly="1" fieldPosition="0">
        <references count="9">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selected="0">
            <x v="26"/>
          </reference>
          <reference field="15" count="1" selected="0">
            <x v="0"/>
          </reference>
          <reference field="16" count="1">
            <x v="22"/>
          </reference>
        </references>
      </pivotArea>
    </format>
    <format dxfId="459">
      <pivotArea dataOnly="0" labelOnly="1" fieldPosition="0">
        <references count="9">
          <reference field="0" count="1" selected="0">
            <x v="179"/>
          </reference>
          <reference field="1" count="1" selected="0">
            <x v="211"/>
          </reference>
          <reference field="2" count="1" selected="0">
            <x v="96"/>
          </reference>
          <reference field="3" count="1" selected="0">
            <x v="0"/>
          </reference>
          <reference field="12" count="1" selected="0">
            <x v="20"/>
          </reference>
          <reference field="13" count="1" selected="0">
            <x v="0"/>
          </reference>
          <reference field="14" count="1" selected="0">
            <x v="26"/>
          </reference>
          <reference field="15" count="1" selected="0">
            <x v="39"/>
          </reference>
          <reference field="16" count="1">
            <x v="0"/>
          </reference>
        </references>
      </pivotArea>
    </format>
    <format dxfId="458">
      <pivotArea dataOnly="0" labelOnly="1" fieldPosition="0">
        <references count="9">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selected="0">
            <x v="32"/>
          </reference>
          <reference field="15" count="1" selected="0">
            <x v="43"/>
          </reference>
          <reference field="16" count="1">
            <x v="42"/>
          </reference>
        </references>
      </pivotArea>
    </format>
    <format dxfId="457">
      <pivotArea dataOnly="0" labelOnly="1" fieldPosition="0">
        <references count="9">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selected="0">
            <x v="38"/>
          </reference>
          <reference field="15" count="1" selected="0">
            <x v="15"/>
          </reference>
          <reference field="16" count="1">
            <x v="46"/>
          </reference>
        </references>
      </pivotArea>
    </format>
    <format dxfId="456">
      <pivotArea dataOnly="0" labelOnly="1" fieldPosition="0">
        <references count="9">
          <reference field="0" count="1" selected="0">
            <x v="182"/>
          </reference>
          <reference field="1" count="1" selected="0">
            <x v="214"/>
          </reference>
          <reference field="2" count="1" selected="0">
            <x v="235"/>
          </reference>
          <reference field="3" count="1" selected="0">
            <x v="0"/>
          </reference>
          <reference field="12" count="1" selected="0">
            <x v="7"/>
          </reference>
          <reference field="13" count="1" selected="0">
            <x v="0"/>
          </reference>
          <reference field="14" count="1" selected="0">
            <x v="38"/>
          </reference>
          <reference field="15" count="1" selected="0">
            <x v="0"/>
          </reference>
          <reference field="16" count="1">
            <x v="45"/>
          </reference>
        </references>
      </pivotArea>
    </format>
    <format dxfId="455">
      <pivotArea dataOnly="0" labelOnly="1" fieldPosition="0">
        <references count="9">
          <reference field="0" count="1" selected="0">
            <x v="183"/>
          </reference>
          <reference field="1" count="1" selected="0">
            <x v="215"/>
          </reference>
          <reference field="2" count="1" selected="0">
            <x v="206"/>
          </reference>
          <reference field="3" count="1" selected="0">
            <x v="0"/>
          </reference>
          <reference field="12" count="1" selected="0">
            <x v="14"/>
          </reference>
          <reference field="13" count="1" selected="0">
            <x v="0"/>
          </reference>
          <reference field="14" count="1" selected="0">
            <x v="38"/>
          </reference>
          <reference field="15" count="1" selected="0">
            <x v="15"/>
          </reference>
          <reference field="16" count="1">
            <x v="0"/>
          </reference>
        </references>
      </pivotArea>
    </format>
    <format dxfId="454">
      <pivotArea dataOnly="0" labelOnly="1" fieldPosition="0">
        <references count="9">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selected="0">
            <x v="44"/>
          </reference>
          <reference field="15" count="1" selected="0">
            <x v="37"/>
          </reference>
          <reference field="16" count="1">
            <x v="61"/>
          </reference>
        </references>
      </pivotArea>
    </format>
    <format dxfId="453">
      <pivotArea dataOnly="0" labelOnly="1" fieldPosition="0">
        <references count="9">
          <reference field="0" count="1" selected="0">
            <x v="185"/>
          </reference>
          <reference field="1" count="1" selected="0">
            <x v="217"/>
          </reference>
          <reference field="2" count="1" selected="0">
            <x v="113"/>
          </reference>
          <reference field="3" count="1" selected="0">
            <x v="0"/>
          </reference>
          <reference field="12" count="1" selected="0">
            <x v="12"/>
          </reference>
          <reference field="13" count="1" selected="0">
            <x v="0"/>
          </reference>
          <reference field="14" count="1" selected="0">
            <x v="45"/>
          </reference>
          <reference field="15" count="1" selected="0">
            <x v="37"/>
          </reference>
          <reference field="16" count="1">
            <x v="0"/>
          </reference>
        </references>
      </pivotArea>
    </format>
    <format dxfId="452">
      <pivotArea dataOnly="0" labelOnly="1" fieldPosition="0">
        <references count="9">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selected="0">
            <x v="46"/>
          </reference>
          <reference field="15" count="1" selected="0">
            <x v="25"/>
          </reference>
          <reference field="16" count="1">
            <x v="24"/>
          </reference>
        </references>
      </pivotArea>
    </format>
    <format dxfId="451">
      <pivotArea dataOnly="0" labelOnly="1" fieldPosition="0">
        <references count="9">
          <reference field="0" count="1" selected="0">
            <x v="188"/>
          </reference>
          <reference field="1" count="1" selected="0">
            <x v="220"/>
          </reference>
          <reference field="2" count="1" selected="0">
            <x v="196"/>
          </reference>
          <reference field="3" count="1" selected="0">
            <x v="0"/>
          </reference>
          <reference field="12" count="1" selected="0">
            <x v="12"/>
          </reference>
          <reference field="13" count="1" selected="0">
            <x v="14"/>
          </reference>
          <reference field="14" count="1" selected="0">
            <x v="46"/>
          </reference>
          <reference field="15" count="1" selected="0">
            <x v="25"/>
          </reference>
          <reference field="16" count="1">
            <x v="26"/>
          </reference>
        </references>
      </pivotArea>
    </format>
    <format dxfId="450">
      <pivotArea dataOnly="0" labelOnly="1" fieldPosition="0">
        <references count="9">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selected="0">
            <x v="63"/>
          </reference>
          <reference field="15" count="1" selected="0">
            <x v="23"/>
          </reference>
          <reference field="16" count="1">
            <x v="14"/>
          </reference>
        </references>
      </pivotArea>
    </format>
    <format dxfId="449">
      <pivotArea dataOnly="0" labelOnly="1" fieldPosition="0">
        <references count="9">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selected="0">
            <x v="38"/>
          </reference>
          <reference field="15" count="1" selected="0">
            <x v="0"/>
          </reference>
          <reference field="16" count="1">
            <x v="0"/>
          </reference>
        </references>
      </pivotArea>
    </format>
    <format dxfId="448">
      <pivotArea dataOnly="0" labelOnly="1" fieldPosition="0">
        <references count="9">
          <reference field="0" count="1" selected="0">
            <x v="197"/>
          </reference>
          <reference field="1" count="1" selected="0">
            <x v="236"/>
          </reference>
          <reference field="2" count="1" selected="0">
            <x v="102"/>
          </reference>
          <reference field="3" count="1" selected="0">
            <x v="0"/>
          </reference>
          <reference field="12" count="1" selected="0">
            <x v="18"/>
          </reference>
          <reference field="13" count="1" selected="0">
            <x v="0"/>
          </reference>
          <reference field="14" count="1" selected="0">
            <x v="0"/>
          </reference>
          <reference field="15" count="1" selected="0">
            <x v="36"/>
          </reference>
          <reference field="16" count="1">
            <x v="30"/>
          </reference>
        </references>
      </pivotArea>
    </format>
    <format dxfId="447">
      <pivotArea dataOnly="0" labelOnly="1" fieldPosition="0">
        <references count="9">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selected="0">
            <x v="20"/>
          </reference>
          <reference field="15" count="1" selected="0">
            <x v="9"/>
          </reference>
          <reference field="16" count="1">
            <x v="18"/>
          </reference>
        </references>
      </pivotArea>
    </format>
    <format dxfId="446">
      <pivotArea dataOnly="0" labelOnly="1" fieldPosition="0">
        <references count="9">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selected="0">
            <x v="39"/>
          </reference>
          <reference field="15" count="1" selected="0">
            <x v="15"/>
          </reference>
          <reference field="16" count="1">
            <x v="27"/>
          </reference>
        </references>
      </pivotArea>
    </format>
    <format dxfId="445">
      <pivotArea dataOnly="0" labelOnly="1" fieldPosition="0">
        <references count="9">
          <reference field="0" count="1" selected="0">
            <x v="206"/>
          </reference>
          <reference field="1" count="1" selected="0">
            <x v="151"/>
          </reference>
          <reference field="2" count="1" selected="0">
            <x v="159"/>
          </reference>
          <reference field="3" count="1" selected="0">
            <x v="0"/>
          </reference>
          <reference field="12" count="1" selected="0">
            <x v="12"/>
          </reference>
          <reference field="13" count="1" selected="0">
            <x v="5"/>
          </reference>
          <reference field="14" count="1" selected="0">
            <x v="38"/>
          </reference>
          <reference field="15" count="1" selected="0">
            <x v="15"/>
          </reference>
          <reference field="16" count="1">
            <x v="0"/>
          </reference>
        </references>
      </pivotArea>
    </format>
    <format dxfId="444">
      <pivotArea dataOnly="0" labelOnly="1" fieldPosition="0">
        <references count="9">
          <reference field="0" count="1" selected="0">
            <x v="208"/>
          </reference>
          <reference field="1" count="1" selected="0">
            <x v="153"/>
          </reference>
          <reference field="2" count="1" selected="0">
            <x v="103"/>
          </reference>
          <reference field="3" count="1" selected="0">
            <x v="0"/>
          </reference>
          <reference field="12" count="1" selected="0">
            <x v="14"/>
          </reference>
          <reference field="13" count="1" selected="0">
            <x v="16"/>
          </reference>
          <reference field="14" count="1" selected="0">
            <x v="29"/>
          </reference>
          <reference field="15" count="1" selected="0">
            <x v="15"/>
          </reference>
          <reference field="16" count="1">
            <x v="43"/>
          </reference>
        </references>
      </pivotArea>
    </format>
    <format dxfId="443">
      <pivotArea dataOnly="0" labelOnly="1" fieldPosition="0">
        <references count="9">
          <reference field="0" count="1" selected="0">
            <x v="209"/>
          </reference>
          <reference field="1" count="1" selected="0">
            <x v="154"/>
          </reference>
          <reference field="2" count="1" selected="0">
            <x v="98"/>
          </reference>
          <reference field="3" count="1" selected="0">
            <x v="0"/>
          </reference>
          <reference field="12" count="1" selected="0">
            <x v="14"/>
          </reference>
          <reference field="13" count="1" selected="0">
            <x v="17"/>
          </reference>
          <reference field="14" count="1" selected="0">
            <x v="31"/>
          </reference>
          <reference field="15" count="1" selected="0">
            <x v="15"/>
          </reference>
          <reference field="16" count="1">
            <x v="47"/>
          </reference>
        </references>
      </pivotArea>
    </format>
    <format dxfId="442">
      <pivotArea dataOnly="0" labelOnly="1" fieldPosition="0">
        <references count="9">
          <reference field="0" count="1" selected="0">
            <x v="210"/>
          </reference>
          <reference field="1" count="1" selected="0">
            <x v="155"/>
          </reference>
          <reference field="2" count="1" selected="0">
            <x v="162"/>
          </reference>
          <reference field="3" count="1" selected="0">
            <x v="0"/>
          </reference>
          <reference field="12" count="1" selected="0">
            <x v="7"/>
          </reference>
          <reference field="13" count="1" selected="0">
            <x v="2"/>
          </reference>
          <reference field="14" count="1" selected="0">
            <x v="0"/>
          </reference>
          <reference field="15" count="1" selected="0">
            <x v="15"/>
          </reference>
          <reference field="16" count="1">
            <x v="0"/>
          </reference>
        </references>
      </pivotArea>
    </format>
    <format dxfId="441">
      <pivotArea dataOnly="0" labelOnly="1" fieldPosition="0">
        <references count="9">
          <reference field="0" count="1" selected="0">
            <x v="214"/>
          </reference>
          <reference field="1" count="1" selected="0">
            <x v="159"/>
          </reference>
          <reference field="2" count="1" selected="0">
            <x v="139"/>
          </reference>
          <reference field="3" count="1" selected="0">
            <x v="0"/>
          </reference>
          <reference field="12" count="1" selected="0">
            <x v="10"/>
          </reference>
          <reference field="13" count="1" selected="0">
            <x v="15"/>
          </reference>
          <reference field="14" count="1" selected="0">
            <x v="66"/>
          </reference>
          <reference field="15" count="1" selected="0">
            <x v="15"/>
          </reference>
          <reference field="16" count="1">
            <x v="41"/>
          </reference>
        </references>
      </pivotArea>
    </format>
    <format dxfId="440">
      <pivotArea dataOnly="0" labelOnly="1" fieldPosition="0">
        <references count="9">
          <reference field="0" count="1" selected="0">
            <x v="215"/>
          </reference>
          <reference field="1" count="1" selected="0">
            <x v="160"/>
          </reference>
          <reference field="2" count="1" selected="0">
            <x v="137"/>
          </reference>
          <reference field="3" count="1" selected="0">
            <x v="0"/>
          </reference>
          <reference field="12" count="1" selected="0">
            <x v="10"/>
          </reference>
          <reference field="13" count="1" selected="0">
            <x v="11"/>
          </reference>
          <reference field="14" count="1" selected="0">
            <x v="66"/>
          </reference>
          <reference field="15" count="1" selected="0">
            <x v="15"/>
          </reference>
          <reference field="16" count="1">
            <x v="16"/>
          </reference>
        </references>
      </pivotArea>
    </format>
    <format dxfId="439">
      <pivotArea dataOnly="0" labelOnly="1" fieldPosition="0">
        <references count="9">
          <reference field="0" count="1" selected="0">
            <x v="216"/>
          </reference>
          <reference field="1" count="1" selected="0">
            <x v="161"/>
          </reference>
          <reference field="2" count="1" selected="0">
            <x v="136"/>
          </reference>
          <reference field="3" count="1" selected="0">
            <x v="0"/>
          </reference>
          <reference field="12" count="1" selected="0">
            <x v="10"/>
          </reference>
          <reference field="13" count="1" selected="0">
            <x v="13"/>
          </reference>
          <reference field="14" count="1" selected="0">
            <x v="66"/>
          </reference>
          <reference field="15" count="1" selected="0">
            <x v="15"/>
          </reference>
          <reference field="16" count="1">
            <x v="3"/>
          </reference>
        </references>
      </pivotArea>
    </format>
    <format dxfId="438">
      <pivotArea dataOnly="0" labelOnly="1" fieldPosition="0">
        <references count="9">
          <reference field="0" count="1" selected="0">
            <x v="217"/>
          </reference>
          <reference field="1" count="1" selected="0">
            <x v="162"/>
          </reference>
          <reference field="2" count="1" selected="0">
            <x v="13"/>
          </reference>
          <reference field="3" count="1" selected="0">
            <x v="0"/>
          </reference>
          <reference field="12" count="1" selected="0">
            <x v="10"/>
          </reference>
          <reference field="13" count="1" selected="0">
            <x v="10"/>
          </reference>
          <reference field="14" count="1" selected="0">
            <x v="66"/>
          </reference>
          <reference field="15" count="1" selected="0">
            <x v="15"/>
          </reference>
          <reference field="16" count="1">
            <x v="36"/>
          </reference>
        </references>
      </pivotArea>
    </format>
    <format dxfId="437">
      <pivotArea dataOnly="0" labelOnly="1" fieldPosition="0">
        <references count="9">
          <reference field="0" count="1" selected="0">
            <x v="218"/>
          </reference>
          <reference field="1" count="1" selected="0">
            <x v="163"/>
          </reference>
          <reference field="2" count="1" selected="0">
            <x v="179"/>
          </reference>
          <reference field="3" count="1" selected="0">
            <x v="0"/>
          </reference>
          <reference field="12" count="1" selected="0">
            <x v="10"/>
          </reference>
          <reference field="13" count="1" selected="0">
            <x v="10"/>
          </reference>
          <reference field="14" count="1" selected="0">
            <x v="0"/>
          </reference>
          <reference field="15" count="1" selected="0">
            <x v="15"/>
          </reference>
          <reference field="16" count="1">
            <x v="0"/>
          </reference>
        </references>
      </pivotArea>
    </format>
    <format dxfId="436">
      <pivotArea dataOnly="0" labelOnly="1" fieldPosition="0">
        <references count="9">
          <reference field="0" count="1" selected="0">
            <x v="219"/>
          </reference>
          <reference field="1" count="1" selected="0">
            <x v="164"/>
          </reference>
          <reference field="2" count="1" selected="0">
            <x v="138"/>
          </reference>
          <reference field="3" count="1" selected="0">
            <x v="0"/>
          </reference>
          <reference field="12" count="1" selected="0">
            <x v="10"/>
          </reference>
          <reference field="13" count="1" selected="0">
            <x v="8"/>
          </reference>
          <reference field="14" count="1" selected="0">
            <x v="0"/>
          </reference>
          <reference field="15" count="1" selected="0">
            <x v="15"/>
          </reference>
          <reference field="16" count="1">
            <x v="7"/>
          </reference>
        </references>
      </pivotArea>
    </format>
    <format dxfId="435">
      <pivotArea dataOnly="0" labelOnly="1" fieldPosition="0">
        <references count="9">
          <reference field="0" count="1" selected="0">
            <x v="220"/>
          </reference>
          <reference field="1" count="1" selected="0">
            <x v="165"/>
          </reference>
          <reference field="2" count="1" selected="0">
            <x v="142"/>
          </reference>
          <reference field="3" count="1" selected="0">
            <x v="0"/>
          </reference>
          <reference field="12" count="1" selected="0">
            <x v="11"/>
          </reference>
          <reference field="13" count="1" selected="0">
            <x v="12"/>
          </reference>
          <reference field="14" count="1" selected="0">
            <x v="57"/>
          </reference>
          <reference field="15" count="1" selected="0">
            <x v="15"/>
          </reference>
          <reference field="16" count="1">
            <x v="9"/>
          </reference>
        </references>
      </pivotArea>
    </format>
    <format dxfId="434">
      <pivotArea dataOnly="0" labelOnly="1" fieldPosition="0">
        <references count="9">
          <reference field="0" count="1" selected="0">
            <x v="221"/>
          </reference>
          <reference field="1" count="1" selected="0">
            <x v="166"/>
          </reference>
          <reference field="2" count="1" selected="0">
            <x v="143"/>
          </reference>
          <reference field="3" count="1" selected="0">
            <x v="0"/>
          </reference>
          <reference field="12" count="1" selected="0">
            <x v="10"/>
          </reference>
          <reference field="13" count="1" selected="0">
            <x v="9"/>
          </reference>
          <reference field="14" count="1" selected="0">
            <x v="60"/>
          </reference>
          <reference field="15" count="1" selected="0">
            <x v="15"/>
          </reference>
          <reference field="16" count="1">
            <x v="7"/>
          </reference>
        </references>
      </pivotArea>
    </format>
    <format dxfId="433">
      <pivotArea dataOnly="0" labelOnly="1" fieldPosition="0">
        <references count="9">
          <reference field="0" count="1" selected="0">
            <x v="223"/>
          </reference>
          <reference field="1" count="1" selected="0">
            <x v="168"/>
          </reference>
          <reference field="2" count="1" selected="0">
            <x v="71"/>
          </reference>
          <reference field="3" count="1" selected="0">
            <x v="0"/>
          </reference>
          <reference field="12" count="1" selected="0">
            <x v="24"/>
          </reference>
          <reference field="13" count="1" selected="0">
            <x v="7"/>
          </reference>
          <reference field="14" count="1" selected="0">
            <x v="0"/>
          </reference>
          <reference field="15" count="1" selected="0">
            <x v="15"/>
          </reference>
          <reference field="16" count="1">
            <x v="28"/>
          </reference>
        </references>
      </pivotArea>
    </format>
    <format dxfId="432">
      <pivotArea dataOnly="0" labelOnly="1" fieldPosition="0">
        <references count="9">
          <reference field="0" count="1" selected="0">
            <x v="224"/>
          </reference>
          <reference field="1" count="1" selected="0">
            <x v="169"/>
          </reference>
          <reference field="2" count="1" selected="0">
            <x v="121"/>
          </reference>
          <reference field="3" count="1" selected="0">
            <x v="0"/>
          </reference>
          <reference field="12" count="1" selected="0">
            <x v="23"/>
          </reference>
          <reference field="13" count="1" selected="0">
            <x v="1"/>
          </reference>
          <reference field="14" count="1" selected="0">
            <x v="18"/>
          </reference>
          <reference field="15" count="1" selected="0">
            <x v="15"/>
          </reference>
          <reference field="16" count="1">
            <x v="29"/>
          </reference>
        </references>
      </pivotArea>
    </format>
    <format dxfId="431">
      <pivotArea dataOnly="0" labelOnly="1" fieldPosition="0">
        <references count="9">
          <reference field="0" count="1" selected="0">
            <x v="225"/>
          </reference>
          <reference field="1" count="1" selected="0">
            <x v="170"/>
          </reference>
          <reference field="2" count="1" selected="0">
            <x v="120"/>
          </reference>
          <reference field="3" count="1" selected="0">
            <x v="0"/>
          </reference>
          <reference field="12" count="1" selected="0">
            <x v="23"/>
          </reference>
          <reference field="13" count="1" selected="0">
            <x v="22"/>
          </reference>
          <reference field="14" count="1" selected="0">
            <x v="18"/>
          </reference>
          <reference field="15" count="1" selected="0">
            <x v="15"/>
          </reference>
          <reference field="16" count="1">
            <x v="0"/>
          </reference>
        </references>
      </pivotArea>
    </format>
    <format dxfId="430">
      <pivotArea dataOnly="0" labelOnly="1" fieldPosition="0">
        <references count="9">
          <reference field="0" count="1" selected="0">
            <x v="229"/>
          </reference>
          <reference field="1" count="1" selected="0">
            <x v="174"/>
          </reference>
          <reference field="2" count="1" selected="0">
            <x v="91"/>
          </reference>
          <reference field="3" count="1" selected="0">
            <x v="0"/>
          </reference>
          <reference field="12" count="1" selected="0">
            <x v="3"/>
          </reference>
          <reference field="13" count="1" selected="0">
            <x v="18"/>
          </reference>
          <reference field="14" count="1" selected="0">
            <x v="34"/>
          </reference>
          <reference field="15" count="1" selected="0">
            <x v="15"/>
          </reference>
          <reference field="16" count="1">
            <x v="19"/>
          </reference>
        </references>
      </pivotArea>
    </format>
    <format dxfId="429">
      <pivotArea dataOnly="0" labelOnly="1" fieldPosition="0">
        <references count="9">
          <reference field="0" count="1" selected="0">
            <x v="230"/>
          </reference>
          <reference field="1" count="1" selected="0">
            <x v="175"/>
          </reference>
          <reference field="2" count="1" selected="0">
            <x v="160"/>
          </reference>
          <reference field="3" count="1" selected="0">
            <x v="0"/>
          </reference>
          <reference field="12" count="1" selected="0">
            <x v="3"/>
          </reference>
          <reference field="13" count="1" selected="0">
            <x v="18"/>
          </reference>
          <reference field="14" count="1" selected="0">
            <x v="36"/>
          </reference>
          <reference field="15" count="1" selected="0">
            <x v="15"/>
          </reference>
          <reference field="16" count="1">
            <x v="48"/>
          </reference>
        </references>
      </pivotArea>
    </format>
    <format dxfId="428">
      <pivotArea dataOnly="0" labelOnly="1" fieldPosition="0">
        <references count="9">
          <reference field="0" count="1" selected="0">
            <x v="231"/>
          </reference>
          <reference field="1" count="1" selected="0">
            <x v="176"/>
          </reference>
          <reference field="2" count="1" selected="0">
            <x v="42"/>
          </reference>
          <reference field="3" count="1" selected="0">
            <x v="0"/>
          </reference>
          <reference field="12" count="1" selected="0">
            <x v="3"/>
          </reference>
          <reference field="13" count="1" selected="0">
            <x v="20"/>
          </reference>
          <reference field="14" count="1" selected="0">
            <x v="38"/>
          </reference>
          <reference field="15" count="1" selected="0">
            <x v="15"/>
          </reference>
          <reference field="16" count="1">
            <x v="0"/>
          </reference>
        </references>
      </pivotArea>
    </format>
    <format dxfId="427">
      <pivotArea dataOnly="0" labelOnly="1" fieldPosition="0">
        <references count="9">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selected="0">
            <x v="67"/>
          </reference>
          <reference field="15" count="1" selected="0">
            <x v="47"/>
          </reference>
          <reference field="16" count="1">
            <x v="65"/>
          </reference>
        </references>
      </pivotArea>
    </format>
    <format dxfId="426">
      <pivotArea dataOnly="0" labelOnly="1" fieldPosition="0">
        <references count="9">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selected="0">
            <x v="38"/>
          </reference>
          <reference field="15" count="1" selected="0">
            <x v="15"/>
          </reference>
          <reference field="16" count="1">
            <x v="0"/>
          </reference>
        </references>
      </pivotArea>
    </format>
    <format dxfId="425">
      <pivotArea dataOnly="0" labelOnly="1" outline="0" fieldPosition="0">
        <references count="1">
          <reference field="3" count="0"/>
        </references>
      </pivotArea>
    </format>
    <format dxfId="424">
      <pivotArea dataOnly="0" labelOnly="1" fieldPosition="0">
        <references count="5">
          <reference field="0" count="1" selected="0">
            <x v="0"/>
          </reference>
          <reference field="1" count="1" selected="0">
            <x v="228"/>
          </reference>
          <reference field="2" count="1" selected="0">
            <x v="153"/>
          </reference>
          <reference field="3" count="1" selected="0">
            <x v="0"/>
          </reference>
          <reference field="12" count="1">
            <x v="7"/>
          </reference>
        </references>
      </pivotArea>
    </format>
    <format dxfId="423">
      <pivotArea dataOnly="0" labelOnly="1" fieldPosition="0">
        <references count="5">
          <reference field="0" count="1" selected="0">
            <x v="3"/>
          </reference>
          <reference field="1" count="1" selected="0">
            <x v="231"/>
          </reference>
          <reference field="2" count="1" selected="0">
            <x v="88"/>
          </reference>
          <reference field="3" count="1" selected="0">
            <x v="0"/>
          </reference>
          <reference field="12" count="1">
            <x v="3"/>
          </reference>
        </references>
      </pivotArea>
    </format>
    <format dxfId="422">
      <pivotArea dataOnly="0" labelOnly="1" fieldPosition="0">
        <references count="5">
          <reference field="0" count="1" selected="0">
            <x v="5"/>
          </reference>
          <reference field="1" count="1" selected="0">
            <x v="233"/>
          </reference>
          <reference field="2" count="1" selected="0">
            <x v="224"/>
          </reference>
          <reference field="3" count="1" selected="0">
            <x v="0"/>
          </reference>
          <reference field="12" count="1">
            <x v="7"/>
          </reference>
        </references>
      </pivotArea>
    </format>
    <format dxfId="421">
      <pivotArea dataOnly="0" labelOnly="1" fieldPosition="0">
        <references count="5">
          <reference field="0" count="1" selected="0">
            <x v="7"/>
          </reference>
          <reference field="1" count="1" selected="0">
            <x v="118"/>
          </reference>
          <reference field="2" count="1" selected="0">
            <x v="171"/>
          </reference>
          <reference field="3" count="1" selected="0">
            <x v="0"/>
          </reference>
          <reference field="12" count="1">
            <x v="0"/>
          </reference>
        </references>
      </pivotArea>
    </format>
    <format dxfId="420">
      <pivotArea dataOnly="0" labelOnly="1" fieldPosition="0">
        <references count="5">
          <reference field="0" count="1" selected="0">
            <x v="16"/>
          </reference>
          <reference field="1" count="1" selected="0">
            <x v="64"/>
          </reference>
          <reference field="2" count="1" selected="0">
            <x v="157"/>
          </reference>
          <reference field="3" count="1" selected="0">
            <x v="0"/>
          </reference>
          <reference field="12" count="1">
            <x v="7"/>
          </reference>
        </references>
      </pivotArea>
    </format>
    <format dxfId="419">
      <pivotArea dataOnly="0" labelOnly="1" fieldPosition="0">
        <references count="5">
          <reference field="0" count="1" selected="0">
            <x v="22"/>
          </reference>
          <reference field="1" count="1" selected="0">
            <x v="19"/>
          </reference>
          <reference field="2" count="1" selected="0">
            <x v="39"/>
          </reference>
          <reference field="3" count="1" selected="0">
            <x v="0"/>
          </reference>
          <reference field="12" count="1">
            <x v="9"/>
          </reference>
        </references>
      </pivotArea>
    </format>
    <format dxfId="418">
      <pivotArea dataOnly="0" labelOnly="1" fieldPosition="0">
        <references count="5">
          <reference field="0" count="1" selected="0">
            <x v="26"/>
          </reference>
          <reference field="1" count="1" selected="0">
            <x v="23"/>
          </reference>
          <reference field="2" count="1" selected="0">
            <x v="217"/>
          </reference>
          <reference field="3" count="1" selected="0">
            <x v="0"/>
          </reference>
          <reference field="12" count="1">
            <x v="5"/>
          </reference>
        </references>
      </pivotArea>
    </format>
    <format dxfId="417">
      <pivotArea dataOnly="0" labelOnly="1" fieldPosition="0">
        <references count="5">
          <reference field="0" count="1" selected="0">
            <x v="28"/>
          </reference>
          <reference field="1" count="1" selected="0">
            <x v="25"/>
          </reference>
          <reference field="2" count="1" selected="0">
            <x v="52"/>
          </reference>
          <reference field="3" count="1" selected="0">
            <x v="0"/>
          </reference>
          <reference field="12" count="1">
            <x v="0"/>
          </reference>
        </references>
      </pivotArea>
    </format>
    <format dxfId="416">
      <pivotArea dataOnly="0" labelOnly="1" fieldPosition="0">
        <references count="5">
          <reference field="0" count="1" selected="0">
            <x v="29"/>
          </reference>
          <reference field="1" count="1" selected="0">
            <x v="26"/>
          </reference>
          <reference field="2" count="1" selected="0">
            <x v="62"/>
          </reference>
          <reference field="3" count="1" selected="0">
            <x v="0"/>
          </reference>
          <reference field="12" count="1">
            <x v="15"/>
          </reference>
        </references>
      </pivotArea>
    </format>
    <format dxfId="415">
      <pivotArea dataOnly="0" labelOnly="1" fieldPosition="0">
        <references count="5">
          <reference field="0" count="1" selected="0">
            <x v="31"/>
          </reference>
          <reference field="1" count="1" selected="0">
            <x v="28"/>
          </reference>
          <reference field="2" count="1" selected="0">
            <x v="53"/>
          </reference>
          <reference field="3" count="1" selected="0">
            <x v="0"/>
          </reference>
          <reference field="12" count="1">
            <x v="7"/>
          </reference>
        </references>
      </pivotArea>
    </format>
    <format dxfId="414">
      <pivotArea dataOnly="0" labelOnly="1" fieldPosition="0">
        <references count="5">
          <reference field="0" count="1" selected="0">
            <x v="35"/>
          </reference>
          <reference field="1" count="1" selected="0">
            <x v="32"/>
          </reference>
          <reference field="2" count="1" selected="0">
            <x v="51"/>
          </reference>
          <reference field="3" count="1" selected="0">
            <x v="0"/>
          </reference>
          <reference field="12" count="1">
            <x v="9"/>
          </reference>
        </references>
      </pivotArea>
    </format>
    <format dxfId="413">
      <pivotArea dataOnly="0" labelOnly="1" fieldPosition="0">
        <references count="5">
          <reference field="0" count="1" selected="0">
            <x v="36"/>
          </reference>
          <reference field="1" count="1" selected="0">
            <x v="33"/>
          </reference>
          <reference field="2" count="1" selected="0">
            <x v="130"/>
          </reference>
          <reference field="3" count="1" selected="0">
            <x v="0"/>
          </reference>
          <reference field="12" count="1">
            <x v="22"/>
          </reference>
        </references>
      </pivotArea>
    </format>
    <format dxfId="412">
      <pivotArea dataOnly="0" labelOnly="1" fieldPosition="0">
        <references count="5">
          <reference field="0" count="1" selected="0">
            <x v="37"/>
          </reference>
          <reference field="1" count="1" selected="0">
            <x v="34"/>
          </reference>
          <reference field="2" count="1" selected="0">
            <x v="70"/>
          </reference>
          <reference field="3" count="1" selected="0">
            <x v="0"/>
          </reference>
          <reference field="12" count="1">
            <x v="10"/>
          </reference>
        </references>
      </pivotArea>
    </format>
    <format dxfId="411">
      <pivotArea dataOnly="0" labelOnly="1" fieldPosition="0">
        <references count="5">
          <reference field="0" count="1" selected="0">
            <x v="55"/>
          </reference>
          <reference field="1" count="1" selected="0">
            <x v="35"/>
          </reference>
          <reference field="2" count="1" selected="0">
            <x v="65"/>
          </reference>
          <reference field="3" count="1" selected="0">
            <x v="0"/>
          </reference>
          <reference field="12" count="1">
            <x v="3"/>
          </reference>
        </references>
      </pivotArea>
    </format>
    <format dxfId="410">
      <pivotArea dataOnly="0" labelOnly="1" fieldPosition="0">
        <references count="5">
          <reference field="0" count="1" selected="0">
            <x v="81"/>
          </reference>
          <reference field="1" count="1" selected="0">
            <x v="68"/>
          </reference>
          <reference field="2" count="1" selected="0">
            <x v="112"/>
          </reference>
          <reference field="3" count="1" selected="0">
            <x v="0"/>
          </reference>
          <reference field="12" count="1">
            <x v="0"/>
          </reference>
        </references>
      </pivotArea>
    </format>
    <format dxfId="409">
      <pivotArea dataOnly="0" labelOnly="1" fieldPosition="0">
        <references count="5">
          <reference field="0" count="1" selected="0">
            <x v="82"/>
          </reference>
          <reference field="1" count="1" selected="0">
            <x v="69"/>
          </reference>
          <reference field="2" count="1" selected="0">
            <x v="226"/>
          </reference>
          <reference field="3" count="1" selected="0">
            <x v="0"/>
          </reference>
          <reference field="12" count="1">
            <x v="5"/>
          </reference>
        </references>
      </pivotArea>
    </format>
    <format dxfId="408">
      <pivotArea dataOnly="0" labelOnly="1" fieldPosition="0">
        <references count="5">
          <reference field="0" count="1" selected="0">
            <x v="84"/>
          </reference>
          <reference field="1" count="1" selected="0">
            <x v="71"/>
          </reference>
          <reference field="2" count="1" selected="0">
            <x v="192"/>
          </reference>
          <reference field="3" count="1" selected="0">
            <x v="0"/>
          </reference>
          <reference field="12" count="1">
            <x v="7"/>
          </reference>
        </references>
      </pivotArea>
    </format>
    <format dxfId="407">
      <pivotArea dataOnly="0" labelOnly="1" fieldPosition="0">
        <references count="5">
          <reference field="0" count="1" selected="0">
            <x v="88"/>
          </reference>
          <reference field="1" count="1" selected="0">
            <x v="75"/>
          </reference>
          <reference field="2" count="1" selected="0">
            <x v="38"/>
          </reference>
          <reference field="3" count="1" selected="0">
            <x v="0"/>
          </reference>
          <reference field="12" count="1">
            <x v="2"/>
          </reference>
        </references>
      </pivotArea>
    </format>
    <format dxfId="406">
      <pivotArea dataOnly="0" labelOnly="1" fieldPosition="0">
        <references count="5">
          <reference field="0" count="1" selected="0">
            <x v="89"/>
          </reference>
          <reference field="1" count="1" selected="0">
            <x v="76"/>
          </reference>
          <reference field="2" count="1" selected="0">
            <x v="232"/>
          </reference>
          <reference field="3" count="1" selected="0">
            <x v="0"/>
          </reference>
          <reference field="12" count="1">
            <x v="7"/>
          </reference>
        </references>
      </pivotArea>
    </format>
    <format dxfId="405">
      <pivotArea dataOnly="0" labelOnly="1" fieldPosition="0">
        <references count="5">
          <reference field="0" count="1" selected="0">
            <x v="95"/>
          </reference>
          <reference field="1" count="1" selected="0">
            <x v="82"/>
          </reference>
          <reference field="2" count="1" selected="0">
            <x v="5"/>
          </reference>
          <reference field="3" count="1" selected="0">
            <x v="0"/>
          </reference>
          <reference field="12" count="1">
            <x v="1"/>
          </reference>
        </references>
      </pivotArea>
    </format>
    <format dxfId="404">
      <pivotArea dataOnly="0" labelOnly="1" fieldPosition="0">
        <references count="5">
          <reference field="0" count="1" selected="0">
            <x v="96"/>
          </reference>
          <reference field="1" count="1" selected="0">
            <x v="83"/>
          </reference>
          <reference field="2" count="1" selected="0">
            <x v="173"/>
          </reference>
          <reference field="3" count="1" selected="0">
            <x v="0"/>
          </reference>
          <reference field="12" count="1">
            <x v="3"/>
          </reference>
        </references>
      </pivotArea>
    </format>
    <format dxfId="403">
      <pivotArea dataOnly="0" labelOnly="1" fieldPosition="0">
        <references count="5">
          <reference field="0" count="1" selected="0">
            <x v="105"/>
          </reference>
          <reference field="1" count="1" selected="0">
            <x v="92"/>
          </reference>
          <reference field="2" count="1" selected="0">
            <x v="134"/>
          </reference>
          <reference field="3" count="1" selected="0">
            <x v="0"/>
          </reference>
          <reference field="12" count="1">
            <x v="7"/>
          </reference>
        </references>
      </pivotArea>
    </format>
    <format dxfId="402">
      <pivotArea dataOnly="0" labelOnly="1" fieldPosition="0">
        <references count="5">
          <reference field="0" count="1" selected="0">
            <x v="122"/>
          </reference>
          <reference field="1" count="1" selected="0">
            <x v="109"/>
          </reference>
          <reference field="2" count="1" selected="0">
            <x v="35"/>
          </reference>
          <reference field="3" count="1" selected="0">
            <x v="0"/>
          </reference>
          <reference field="12" count="1">
            <x v="3"/>
          </reference>
        </references>
      </pivotArea>
    </format>
    <format dxfId="401">
      <pivotArea dataOnly="0" labelOnly="1" fieldPosition="0">
        <references count="5">
          <reference field="0" count="1" selected="0">
            <x v="123"/>
          </reference>
          <reference field="1" count="1" selected="0">
            <x v="110"/>
          </reference>
          <reference field="2" count="1" selected="0">
            <x v="176"/>
          </reference>
          <reference field="3" count="1" selected="0">
            <x v="0"/>
          </reference>
          <reference field="12" count="1">
            <x v="5"/>
          </reference>
        </references>
      </pivotArea>
    </format>
    <format dxfId="400">
      <pivotArea dataOnly="0" labelOnly="1" fieldPosition="0">
        <references count="5">
          <reference field="0" count="1" selected="0">
            <x v="124"/>
          </reference>
          <reference field="1" count="1" selected="0">
            <x v="111"/>
          </reference>
          <reference field="2" count="1" selected="0">
            <x v="218"/>
          </reference>
          <reference field="3" count="1" selected="0">
            <x v="0"/>
          </reference>
          <reference field="12" count="1">
            <x v="0"/>
          </reference>
        </references>
      </pivotArea>
    </format>
    <format dxfId="399">
      <pivotArea dataOnly="0" labelOnly="1" fieldPosition="0">
        <references count="5">
          <reference field="0" count="1" selected="0">
            <x v="125"/>
          </reference>
          <reference field="1" count="1" selected="0">
            <x v="112"/>
          </reference>
          <reference field="2" count="1" selected="0">
            <x v="197"/>
          </reference>
          <reference field="3" count="1" selected="0">
            <x v="0"/>
          </reference>
          <reference field="12" count="1">
            <x v="3"/>
          </reference>
        </references>
      </pivotArea>
    </format>
    <format dxfId="398">
      <pivotArea dataOnly="0" labelOnly="1" fieldPosition="0">
        <references count="5">
          <reference field="0" count="1" selected="0">
            <x v="126"/>
          </reference>
          <reference field="1" count="1" selected="0">
            <x v="113"/>
          </reference>
          <reference field="2" count="1" selected="0">
            <x v="191"/>
          </reference>
          <reference field="3" count="1" selected="0">
            <x v="0"/>
          </reference>
          <reference field="12" count="1">
            <x v="0"/>
          </reference>
        </references>
      </pivotArea>
    </format>
    <format dxfId="397">
      <pivotArea dataOnly="0" labelOnly="1" fieldPosition="0">
        <references count="5">
          <reference field="0" count="1" selected="0">
            <x v="129"/>
          </reference>
          <reference field="1" count="1" selected="0">
            <x v="116"/>
          </reference>
          <reference field="2" count="1" selected="0">
            <x v="212"/>
          </reference>
          <reference field="3" count="1" selected="0">
            <x v="0"/>
          </reference>
          <reference field="12" count="1">
            <x v="3"/>
          </reference>
        </references>
      </pivotArea>
    </format>
    <format dxfId="396">
      <pivotArea dataOnly="0" labelOnly="1" fieldPosition="0">
        <references count="5">
          <reference field="0" count="1" selected="0">
            <x v="130"/>
          </reference>
          <reference field="1" count="1" selected="0">
            <x v="117"/>
          </reference>
          <reference field="2" count="1" selected="0">
            <x v="118"/>
          </reference>
          <reference field="3" count="1" selected="0">
            <x v="0"/>
          </reference>
          <reference field="12" count="1">
            <x v="7"/>
          </reference>
        </references>
      </pivotArea>
    </format>
    <format dxfId="395">
      <pivotArea dataOnly="0" labelOnly="1" fieldPosition="0">
        <references count="5">
          <reference field="0" count="1" selected="0">
            <x v="134"/>
          </reference>
          <reference field="1" count="1" selected="0">
            <x v="127"/>
          </reference>
          <reference field="2" count="1" selected="0">
            <x v="2"/>
          </reference>
          <reference field="3" count="1" selected="0">
            <x v="0"/>
          </reference>
          <reference field="12" count="1">
            <x v="4"/>
          </reference>
        </references>
      </pivotArea>
    </format>
    <format dxfId="394">
      <pivotArea dataOnly="0" labelOnly="1" fieldPosition="0">
        <references count="5">
          <reference field="0" count="1" selected="0">
            <x v="135"/>
          </reference>
          <reference field="1" count="1" selected="0">
            <x v="128"/>
          </reference>
          <reference field="2" count="1" selected="0">
            <x v="151"/>
          </reference>
          <reference field="3" count="1" selected="0">
            <x v="0"/>
          </reference>
          <reference field="12" count="1">
            <x v="3"/>
          </reference>
        </references>
      </pivotArea>
    </format>
    <format dxfId="393">
      <pivotArea dataOnly="0" labelOnly="1" fieldPosition="0">
        <references count="5">
          <reference field="0" count="1" selected="0">
            <x v="144"/>
          </reference>
          <reference field="1" count="1" selected="0">
            <x v="137"/>
          </reference>
          <reference field="2" count="1" selected="0">
            <x v="79"/>
          </reference>
          <reference field="3" count="1" selected="0">
            <x v="0"/>
          </reference>
          <reference field="12" count="1">
            <x v="0"/>
          </reference>
        </references>
      </pivotArea>
    </format>
    <format dxfId="392">
      <pivotArea dataOnly="0" labelOnly="1" fieldPosition="0">
        <references count="5">
          <reference field="0" count="1" selected="0">
            <x v="146"/>
          </reference>
          <reference field="1" count="1" selected="0">
            <x v="139"/>
          </reference>
          <reference field="2" count="1" selected="0">
            <x v="30"/>
          </reference>
          <reference field="3" count="1" selected="0">
            <x v="0"/>
          </reference>
          <reference field="12" count="1">
            <x v="26"/>
          </reference>
        </references>
      </pivotArea>
    </format>
    <format dxfId="391">
      <pivotArea dataOnly="0" labelOnly="1" fieldPosition="0">
        <references count="5">
          <reference field="0" count="1" selected="0">
            <x v="149"/>
          </reference>
          <reference field="1" count="1" selected="0">
            <x v="142"/>
          </reference>
          <reference field="2" count="1" selected="0">
            <x v="165"/>
          </reference>
          <reference field="3" count="1" selected="0">
            <x v="0"/>
          </reference>
          <reference field="12" count="1">
            <x v="14"/>
          </reference>
        </references>
      </pivotArea>
    </format>
    <format dxfId="390">
      <pivotArea dataOnly="0" labelOnly="1" fieldPosition="0">
        <references count="5">
          <reference field="0" count="1" selected="0">
            <x v="155"/>
          </reference>
          <reference field="1" count="1" selected="0">
            <x v="148"/>
          </reference>
          <reference field="2" count="1" selected="0">
            <x v="3"/>
          </reference>
          <reference field="3" count="1" selected="0">
            <x v="0"/>
          </reference>
          <reference field="12" count="1">
            <x v="23"/>
          </reference>
        </references>
      </pivotArea>
    </format>
    <format dxfId="389">
      <pivotArea dataOnly="0" labelOnly="1" fieldPosition="0">
        <references count="5">
          <reference field="0" count="1" selected="0">
            <x v="159"/>
          </reference>
          <reference field="1" count="1" selected="0">
            <x v="183"/>
          </reference>
          <reference field="2" count="1" selected="0">
            <x v="122"/>
          </reference>
          <reference field="3" count="1" selected="0">
            <x v="0"/>
          </reference>
          <reference field="12" count="1">
            <x v="8"/>
          </reference>
        </references>
      </pivotArea>
    </format>
    <format dxfId="388">
      <pivotArea dataOnly="0" labelOnly="1" fieldPosition="0">
        <references count="5">
          <reference field="0" count="1" selected="0">
            <x v="160"/>
          </reference>
          <reference field="1" count="1" selected="0">
            <x v="184"/>
          </reference>
          <reference field="2" count="1" selected="0">
            <x v="187"/>
          </reference>
          <reference field="3" count="1" selected="0">
            <x v="0"/>
          </reference>
          <reference field="12" count="1">
            <x v="7"/>
          </reference>
        </references>
      </pivotArea>
    </format>
    <format dxfId="387">
      <pivotArea dataOnly="0" labelOnly="1" fieldPosition="0">
        <references count="5">
          <reference field="0" count="1" selected="0">
            <x v="161"/>
          </reference>
          <reference field="1" count="1" selected="0">
            <x v="185"/>
          </reference>
          <reference field="2" count="1" selected="0">
            <x v="186"/>
          </reference>
          <reference field="3" count="1" selected="0">
            <x v="0"/>
          </reference>
          <reference field="12" count="1">
            <x v="9"/>
          </reference>
        </references>
      </pivotArea>
    </format>
    <format dxfId="386">
      <pivotArea dataOnly="0" labelOnly="1" fieldPosition="0">
        <references count="5">
          <reference field="0" count="1" selected="0">
            <x v="162"/>
          </reference>
          <reference field="1" count="1" selected="0">
            <x v="186"/>
          </reference>
          <reference field="2" count="1" selected="0">
            <x v="125"/>
          </reference>
          <reference field="3" count="1" selected="0">
            <x v="0"/>
          </reference>
          <reference field="12" count="1">
            <x v="10"/>
          </reference>
        </references>
      </pivotArea>
    </format>
    <format dxfId="385">
      <pivotArea dataOnly="0" labelOnly="1" fieldPosition="0">
        <references count="5">
          <reference field="0" count="1" selected="0">
            <x v="164"/>
          </reference>
          <reference field="1" count="1" selected="0">
            <x v="188"/>
          </reference>
          <reference field="2" count="1" selected="0">
            <x v="119"/>
          </reference>
          <reference field="3" count="1" selected="0">
            <x v="0"/>
          </reference>
          <reference field="12" count="1">
            <x v="13"/>
          </reference>
        </references>
      </pivotArea>
    </format>
    <format dxfId="384">
      <pivotArea dataOnly="0" labelOnly="1" fieldPosition="0">
        <references count="5">
          <reference field="0" count="1" selected="0">
            <x v="167"/>
          </reference>
          <reference field="1" count="1" selected="0">
            <x v="199"/>
          </reference>
          <reference field="2" count="1" selected="0">
            <x v="56"/>
          </reference>
          <reference field="3" count="1" selected="0">
            <x v="0"/>
          </reference>
          <reference field="12" count="1">
            <x v="18"/>
          </reference>
        </references>
      </pivotArea>
    </format>
    <format dxfId="383">
      <pivotArea dataOnly="0" labelOnly="1" fieldPosition="0">
        <references count="5">
          <reference field="0" count="1" selected="0">
            <x v="168"/>
          </reference>
          <reference field="1" count="1" selected="0">
            <x v="200"/>
          </reference>
          <reference field="2" count="1" selected="0">
            <x v="9"/>
          </reference>
          <reference field="3" count="1" selected="0">
            <x v="0"/>
          </reference>
          <reference field="12" count="1">
            <x v="7"/>
          </reference>
        </references>
      </pivotArea>
    </format>
    <format dxfId="382">
      <pivotArea dataOnly="0" labelOnly="1" fieldPosition="0">
        <references count="5">
          <reference field="0" count="1" selected="0">
            <x v="171"/>
          </reference>
          <reference field="1" count="1" selected="0">
            <x v="203"/>
          </reference>
          <reference field="2" count="1" selected="0">
            <x v="10"/>
          </reference>
          <reference field="3" count="1" selected="0">
            <x v="0"/>
          </reference>
          <reference field="12" count="1">
            <x v="9"/>
          </reference>
        </references>
      </pivotArea>
    </format>
    <format dxfId="381">
      <pivotArea dataOnly="0" labelOnly="1" fieldPosition="0">
        <references count="5">
          <reference field="0" count="1" selected="0">
            <x v="172"/>
          </reference>
          <reference field="1" count="1" selected="0">
            <x v="204"/>
          </reference>
          <reference field="2" count="1" selected="0">
            <x v="216"/>
          </reference>
          <reference field="3" count="1" selected="0">
            <x v="0"/>
          </reference>
          <reference field="12" count="1">
            <x v="2"/>
          </reference>
        </references>
      </pivotArea>
    </format>
    <format dxfId="380">
      <pivotArea dataOnly="0" labelOnly="1" fieldPosition="0">
        <references count="5">
          <reference field="0" count="1" selected="0">
            <x v="173"/>
          </reference>
          <reference field="1" count="1" selected="0">
            <x v="205"/>
          </reference>
          <reference field="2" count="1" selected="0">
            <x v="94"/>
          </reference>
          <reference field="3" count="1" selected="0">
            <x v="0"/>
          </reference>
          <reference field="12" count="1">
            <x v="20"/>
          </reference>
        </references>
      </pivotArea>
    </format>
    <format dxfId="379">
      <pivotArea dataOnly="0" labelOnly="1" fieldPosition="0">
        <references count="5">
          <reference field="0" count="1" selected="0">
            <x v="175"/>
          </reference>
          <reference field="1" count="1" selected="0">
            <x v="207"/>
          </reference>
          <reference field="2" count="1" selected="0">
            <x v="172"/>
          </reference>
          <reference field="3" count="1" selected="0">
            <x v="0"/>
          </reference>
          <reference field="12" count="1">
            <x v="21"/>
          </reference>
        </references>
      </pivotArea>
    </format>
    <format dxfId="378">
      <pivotArea dataOnly="0" labelOnly="1" fieldPosition="0">
        <references count="5">
          <reference field="0" count="1" selected="0">
            <x v="176"/>
          </reference>
          <reference field="1" count="1" selected="0">
            <x v="208"/>
          </reference>
          <reference field="2" count="1" selected="0">
            <x v="215"/>
          </reference>
          <reference field="3" count="1" selected="0">
            <x v="0"/>
          </reference>
          <reference field="12" count="1">
            <x v="20"/>
          </reference>
        </references>
      </pivotArea>
    </format>
    <format dxfId="377">
      <pivotArea dataOnly="0" labelOnly="1" fieldPosition="0">
        <references count="5">
          <reference field="0" count="1" selected="0">
            <x v="180"/>
          </reference>
          <reference field="1" count="1" selected="0">
            <x v="212"/>
          </reference>
          <reference field="2" count="1" selected="0">
            <x v="97"/>
          </reference>
          <reference field="3" count="1" selected="0">
            <x v="0"/>
          </reference>
          <reference field="12" count="1">
            <x v="14"/>
          </reference>
        </references>
      </pivotArea>
    </format>
    <format dxfId="376">
      <pivotArea dataOnly="0" labelOnly="1" fieldPosition="0">
        <references count="5">
          <reference field="0" count="1" selected="0">
            <x v="182"/>
          </reference>
          <reference field="1" count="1" selected="0">
            <x v="214"/>
          </reference>
          <reference field="2" count="1" selected="0">
            <x v="235"/>
          </reference>
          <reference field="3" count="1" selected="0">
            <x v="0"/>
          </reference>
          <reference field="12" count="1">
            <x v="7"/>
          </reference>
        </references>
      </pivotArea>
    </format>
    <format dxfId="375">
      <pivotArea dataOnly="0" labelOnly="1" fieldPosition="0">
        <references count="5">
          <reference field="0" count="1" selected="0">
            <x v="183"/>
          </reference>
          <reference field="1" count="1" selected="0">
            <x v="215"/>
          </reference>
          <reference field="2" count="1" selected="0">
            <x v="206"/>
          </reference>
          <reference field="3" count="1" selected="0">
            <x v="0"/>
          </reference>
          <reference field="12" count="1">
            <x v="14"/>
          </reference>
        </references>
      </pivotArea>
    </format>
    <format dxfId="374">
      <pivotArea dataOnly="0" labelOnly="1" fieldPosition="0">
        <references count="5">
          <reference field="0" count="1" selected="0">
            <x v="184"/>
          </reference>
          <reference field="1" count="1" selected="0">
            <x v="216"/>
          </reference>
          <reference field="2" count="1" selected="0">
            <x v="111"/>
          </reference>
          <reference field="3" count="1" selected="0">
            <x v="0"/>
          </reference>
          <reference field="12" count="1">
            <x v="22"/>
          </reference>
        </references>
      </pivotArea>
    </format>
    <format dxfId="373">
      <pivotArea dataOnly="0" labelOnly="1" fieldPosition="0">
        <references count="5">
          <reference field="0" count="1" selected="0">
            <x v="185"/>
          </reference>
          <reference field="1" count="1" selected="0">
            <x v="217"/>
          </reference>
          <reference field="2" count="1" selected="0">
            <x v="113"/>
          </reference>
          <reference field="3" count="1" selected="0">
            <x v="0"/>
          </reference>
          <reference field="12" count="1">
            <x v="12"/>
          </reference>
        </references>
      </pivotArea>
    </format>
    <format dxfId="372">
      <pivotArea dataOnly="0" labelOnly="1" fieldPosition="0">
        <references count="5">
          <reference field="0" count="1" selected="0">
            <x v="192"/>
          </reference>
          <reference field="1" count="1" selected="0">
            <x v="224"/>
          </reference>
          <reference field="2" count="1" selected="0">
            <x v="80"/>
          </reference>
          <reference field="3" count="1" selected="0">
            <x v="0"/>
          </reference>
          <reference field="12" count="1">
            <x v="7"/>
          </reference>
        </references>
      </pivotArea>
    </format>
    <format dxfId="371">
      <pivotArea dataOnly="0" labelOnly="1" fieldPosition="0">
        <references count="5">
          <reference field="0" count="1" selected="0">
            <x v="197"/>
          </reference>
          <reference field="1" count="1" selected="0">
            <x v="236"/>
          </reference>
          <reference field="2" count="1" selected="0">
            <x v="102"/>
          </reference>
          <reference field="3" count="1" selected="0">
            <x v="0"/>
          </reference>
          <reference field="12" count="1">
            <x v="18"/>
          </reference>
        </references>
      </pivotArea>
    </format>
    <format dxfId="370">
      <pivotArea dataOnly="0" labelOnly="1" fieldPosition="0">
        <references count="5">
          <reference field="0" count="1" selected="0">
            <x v="199"/>
          </reference>
          <reference field="1" count="1" selected="0">
            <x v="238"/>
          </reference>
          <reference field="2" count="1" selected="0">
            <x v="33"/>
          </reference>
          <reference field="3" count="1" selected="0">
            <x v="0"/>
          </reference>
          <reference field="12" count="1">
            <x v="20"/>
          </reference>
        </references>
      </pivotArea>
    </format>
    <format dxfId="369">
      <pivotArea dataOnly="0" labelOnly="1" fieldPosition="0">
        <references count="5">
          <reference field="0" count="1" selected="0">
            <x v="204"/>
          </reference>
          <reference field="1" count="1" selected="0">
            <x v="149"/>
          </reference>
          <reference field="2" count="1" selected="0">
            <x v="117"/>
          </reference>
          <reference field="3" count="1" selected="0">
            <x v="0"/>
          </reference>
          <reference field="12" count="1">
            <x v="12"/>
          </reference>
        </references>
      </pivotArea>
    </format>
    <format dxfId="368">
      <pivotArea dataOnly="0" labelOnly="1" fieldPosition="0">
        <references count="5">
          <reference field="0" count="1" selected="0">
            <x v="207"/>
          </reference>
          <reference field="1" count="1" selected="0">
            <x v="152"/>
          </reference>
          <reference field="2" count="1" selected="0">
            <x v="81"/>
          </reference>
          <reference field="3" count="1" selected="0">
            <x v="0"/>
          </reference>
          <reference field="12" count="1">
            <x v="7"/>
          </reference>
        </references>
      </pivotArea>
    </format>
    <format dxfId="367">
      <pivotArea dataOnly="0" labelOnly="1" fieldPosition="0">
        <references count="5">
          <reference field="0" count="1" selected="0">
            <x v="208"/>
          </reference>
          <reference field="1" count="1" selected="0">
            <x v="153"/>
          </reference>
          <reference field="2" count="1" selected="0">
            <x v="103"/>
          </reference>
          <reference field="3" count="1" selected="0">
            <x v="0"/>
          </reference>
          <reference field="12" count="1">
            <x v="14"/>
          </reference>
        </references>
      </pivotArea>
    </format>
    <format dxfId="366">
      <pivotArea dataOnly="0" labelOnly="1" fieldPosition="0">
        <references count="5">
          <reference field="0" count="1" selected="0">
            <x v="210"/>
          </reference>
          <reference field="1" count="1" selected="0">
            <x v="155"/>
          </reference>
          <reference field="2" count="1" selected="0">
            <x v="162"/>
          </reference>
          <reference field="3" count="1" selected="0">
            <x v="0"/>
          </reference>
          <reference field="12" count="1">
            <x v="7"/>
          </reference>
        </references>
      </pivotArea>
    </format>
    <format dxfId="365">
      <pivotArea dataOnly="0" labelOnly="1" fieldPosition="0">
        <references count="5">
          <reference field="0" count="1" selected="0">
            <x v="211"/>
          </reference>
          <reference field="1" count="1" selected="0">
            <x v="156"/>
          </reference>
          <reference field="2" count="1" selected="0">
            <x v="164"/>
          </reference>
          <reference field="3" count="1" selected="0">
            <x v="0"/>
          </reference>
          <reference field="12" count="1">
            <x v="20"/>
          </reference>
        </references>
      </pivotArea>
    </format>
    <format dxfId="364">
      <pivotArea dataOnly="0" labelOnly="1" fieldPosition="0">
        <references count="5">
          <reference field="0" count="1" selected="0">
            <x v="214"/>
          </reference>
          <reference field="1" count="1" selected="0">
            <x v="159"/>
          </reference>
          <reference field="2" count="1" selected="0">
            <x v="139"/>
          </reference>
          <reference field="3" count="1" selected="0">
            <x v="0"/>
          </reference>
          <reference field="12" count="1">
            <x v="10"/>
          </reference>
        </references>
      </pivotArea>
    </format>
    <format dxfId="363">
      <pivotArea dataOnly="0" labelOnly="1" fieldPosition="0">
        <references count="5">
          <reference field="0" count="1" selected="0">
            <x v="220"/>
          </reference>
          <reference field="1" count="1" selected="0">
            <x v="165"/>
          </reference>
          <reference field="2" count="1" selected="0">
            <x v="142"/>
          </reference>
          <reference field="3" count="1" selected="0">
            <x v="0"/>
          </reference>
          <reference field="12" count="1">
            <x v="11"/>
          </reference>
        </references>
      </pivotArea>
    </format>
    <format dxfId="362">
      <pivotArea dataOnly="0" labelOnly="1" fieldPosition="0">
        <references count="5">
          <reference field="0" count="1" selected="0">
            <x v="221"/>
          </reference>
          <reference field="1" count="1" selected="0">
            <x v="166"/>
          </reference>
          <reference field="2" count="1" selected="0">
            <x v="143"/>
          </reference>
          <reference field="3" count="1" selected="0">
            <x v="0"/>
          </reference>
          <reference field="12" count="1">
            <x v="10"/>
          </reference>
        </references>
      </pivotArea>
    </format>
    <format dxfId="361">
      <pivotArea dataOnly="0" labelOnly="1" fieldPosition="0">
        <references count="5">
          <reference field="0" count="1" selected="0">
            <x v="223"/>
          </reference>
          <reference field="1" count="1" selected="0">
            <x v="168"/>
          </reference>
          <reference field="2" count="1" selected="0">
            <x v="71"/>
          </reference>
          <reference field="3" count="1" selected="0">
            <x v="0"/>
          </reference>
          <reference field="12" count="1">
            <x v="24"/>
          </reference>
        </references>
      </pivotArea>
    </format>
    <format dxfId="360">
      <pivotArea dataOnly="0" labelOnly="1" fieldPosition="0">
        <references count="5">
          <reference field="0" count="1" selected="0">
            <x v="224"/>
          </reference>
          <reference field="1" count="1" selected="0">
            <x v="169"/>
          </reference>
          <reference field="2" count="1" selected="0">
            <x v="121"/>
          </reference>
          <reference field="3" count="1" selected="0">
            <x v="0"/>
          </reference>
          <reference field="12" count="1">
            <x v="23"/>
          </reference>
        </references>
      </pivotArea>
    </format>
    <format dxfId="359">
      <pivotArea dataOnly="0" labelOnly="1" fieldPosition="0">
        <references count="5">
          <reference field="0" count="1" selected="0">
            <x v="228"/>
          </reference>
          <reference field="1" count="1" selected="0">
            <x v="173"/>
          </reference>
          <reference field="2" count="1" selected="0">
            <x v="145"/>
          </reference>
          <reference field="3" count="1" selected="0">
            <x v="0"/>
          </reference>
          <reference field="12" count="1">
            <x v="3"/>
          </reference>
        </references>
      </pivotArea>
    </format>
    <format dxfId="358">
      <pivotArea dataOnly="0" labelOnly="1" fieldPosition="0">
        <references count="5">
          <reference field="0" count="1" selected="0">
            <x v="234"/>
          </reference>
          <reference field="1" count="1" selected="0">
            <x v="179"/>
          </reference>
          <reference field="2" count="1" selected="0">
            <x v="163"/>
          </reference>
          <reference field="3" count="1" selected="0">
            <x v="0"/>
          </reference>
          <reference field="12" count="1">
            <x v="28"/>
          </reference>
        </references>
      </pivotArea>
    </format>
    <format dxfId="357">
      <pivotArea dataOnly="0" labelOnly="1" fieldPosition="0">
        <references count="5">
          <reference field="0" count="1" selected="0">
            <x v="235"/>
          </reference>
          <reference field="1" count="1" selected="0">
            <x v="191"/>
          </reference>
          <reference field="2" count="1" selected="0">
            <x v="155"/>
          </reference>
          <reference field="3" count="1" selected="0">
            <x v="0"/>
          </reference>
          <reference field="12" count="1">
            <x v="3"/>
          </reference>
        </references>
      </pivotArea>
    </format>
    <format dxfId="356">
      <pivotArea dataOnly="0" labelOnly="1" fieldPosition="0">
        <references count="5">
          <reference field="0" count="1" selected="0">
            <x v="238"/>
          </reference>
          <reference field="1" count="1" selected="0">
            <x v="194"/>
          </reference>
          <reference field="2" count="1" selected="0">
            <x v="25"/>
          </reference>
          <reference field="3" count="1" selected="0">
            <x v="0"/>
          </reference>
          <reference field="12" count="1">
            <x v="0"/>
          </reference>
        </references>
      </pivotArea>
    </format>
    <format dxfId="355">
      <pivotArea dataOnly="0" labelOnly="1" fieldPosition="0">
        <references count="5">
          <reference field="0" count="1" selected="0">
            <x v="240"/>
          </reference>
          <reference field="1" count="1" selected="0">
            <x v="196"/>
          </reference>
          <reference field="2" count="1" selected="0">
            <x v="40"/>
          </reference>
          <reference field="3" count="1" selected="0">
            <x v="0"/>
          </reference>
          <reference field="12" count="1">
            <x v="3"/>
          </reference>
        </references>
      </pivotArea>
    </format>
    <format dxfId="354">
      <pivotArea dataOnly="0" labelOnly="1" fieldPosition="0">
        <references count="5">
          <reference field="0" count="1" selected="0">
            <x v="241"/>
          </reference>
          <reference field="1" count="1" selected="0">
            <x v="197"/>
          </reference>
          <reference field="2" count="1" selected="0">
            <x v="195"/>
          </reference>
          <reference field="3" count="1" selected="0">
            <x v="0"/>
          </reference>
          <reference field="12" count="1">
            <x v="0"/>
          </reference>
        </references>
      </pivotArea>
    </format>
    <format dxfId="353">
      <pivotArea dataOnly="0" labelOnly="1" fieldPosition="0">
        <references count="5">
          <reference field="0" count="1" selected="0">
            <x v="242"/>
          </reference>
          <reference field="1" count="1" selected="0">
            <x v="198"/>
          </reference>
          <reference field="2" count="1" selected="0">
            <x v="132"/>
          </reference>
          <reference field="3" count="1" selected="0">
            <x v="0"/>
          </reference>
          <reference field="12" count="1">
            <x v="6"/>
          </reference>
        </references>
      </pivotArea>
    </format>
    <format dxfId="352">
      <pivotArea dataOnly="0" labelOnly="1" fieldPosition="0">
        <references count="6">
          <reference field="0" count="1" selected="0">
            <x v="0"/>
          </reference>
          <reference field="1" count="1" selected="0">
            <x v="228"/>
          </reference>
          <reference field="2" count="1" selected="0">
            <x v="153"/>
          </reference>
          <reference field="3" count="1" selected="0">
            <x v="0"/>
          </reference>
          <reference field="12" count="1" selected="0">
            <x v="7"/>
          </reference>
          <reference field="13" count="1">
            <x v="24"/>
          </reference>
        </references>
      </pivotArea>
    </format>
    <format dxfId="351">
      <pivotArea dataOnly="0" labelOnly="1" fieldPosition="0">
        <references count="6">
          <reference field="0" count="1" selected="0">
            <x v="2"/>
          </reference>
          <reference field="1" count="1" selected="0">
            <x v="230"/>
          </reference>
          <reference field="2" count="1" selected="0">
            <x v="225"/>
          </reference>
          <reference field="3" count="1" selected="0">
            <x v="0"/>
          </reference>
          <reference field="12" count="1" selected="0">
            <x v="7"/>
          </reference>
          <reference field="13" count="1">
            <x v="0"/>
          </reference>
        </references>
      </pivotArea>
    </format>
    <format dxfId="350">
      <pivotArea dataOnly="0" labelOnly="1" fieldPosition="0">
        <references count="6">
          <reference field="0" count="1" selected="0">
            <x v="12"/>
          </reference>
          <reference field="1" count="1" selected="0">
            <x v="123"/>
          </reference>
          <reference field="2" count="1" selected="0">
            <x v="150"/>
          </reference>
          <reference field="3" count="1" selected="0">
            <x v="0"/>
          </reference>
          <reference field="12" count="1" selected="0">
            <x v="0"/>
          </reference>
          <reference field="13" count="1">
            <x v="2"/>
          </reference>
        </references>
      </pivotArea>
    </format>
    <format dxfId="349">
      <pivotArea dataOnly="0" labelOnly="1" fieldPosition="0">
        <references count="6">
          <reference field="0" count="1" selected="0">
            <x v="16"/>
          </reference>
          <reference field="1" count="1" selected="0">
            <x v="64"/>
          </reference>
          <reference field="2" count="1" selected="0">
            <x v="157"/>
          </reference>
          <reference field="3" count="1" selected="0">
            <x v="0"/>
          </reference>
          <reference field="12" count="1" selected="0">
            <x v="7"/>
          </reference>
          <reference field="13" count="1">
            <x v="0"/>
          </reference>
        </references>
      </pivotArea>
    </format>
    <format dxfId="348">
      <pivotArea dataOnly="0" labelOnly="1" fieldPosition="0">
        <references count="6">
          <reference field="0" count="1" selected="0">
            <x v="186"/>
          </reference>
          <reference field="1" count="1" selected="0">
            <x v="218"/>
          </reference>
          <reference field="2" count="1" selected="0">
            <x v="93"/>
          </reference>
          <reference field="3" count="1" selected="0">
            <x v="0"/>
          </reference>
          <reference field="12" count="1" selected="0">
            <x v="12"/>
          </reference>
          <reference field="13" count="1">
            <x v="2"/>
          </reference>
        </references>
      </pivotArea>
    </format>
    <format dxfId="347">
      <pivotArea dataOnly="0" labelOnly="1" fieldPosition="0">
        <references count="6">
          <reference field="0" count="1" selected="0">
            <x v="187"/>
          </reference>
          <reference field="1" count="1" selected="0">
            <x v="219"/>
          </reference>
          <reference field="2" count="1" selected="0">
            <x v="104"/>
          </reference>
          <reference field="3" count="1" selected="0">
            <x v="0"/>
          </reference>
          <reference field="12" count="1" selected="0">
            <x v="12"/>
          </reference>
          <reference field="13" count="1">
            <x v="14"/>
          </reference>
        </references>
      </pivotArea>
    </format>
    <format dxfId="346">
      <pivotArea dataOnly="0" labelOnly="1" fieldPosition="0">
        <references count="6">
          <reference field="0" count="1" selected="0">
            <x v="189"/>
          </reference>
          <reference field="1" count="1" selected="0">
            <x v="221"/>
          </reference>
          <reference field="2" count="1" selected="0">
            <x v="182"/>
          </reference>
          <reference field="3" count="1" selected="0">
            <x v="0"/>
          </reference>
          <reference field="12" count="1" selected="0">
            <x v="12"/>
          </reference>
          <reference field="13" count="1">
            <x v="0"/>
          </reference>
        </references>
      </pivotArea>
    </format>
    <format dxfId="345">
      <pivotArea dataOnly="0" labelOnly="1" fieldPosition="0">
        <references count="6">
          <reference field="0" count="1" selected="0">
            <x v="204"/>
          </reference>
          <reference field="1" count="1" selected="0">
            <x v="149"/>
          </reference>
          <reference field="2" count="1" selected="0">
            <x v="117"/>
          </reference>
          <reference field="3" count="1" selected="0">
            <x v="0"/>
          </reference>
          <reference field="12" count="1" selected="0">
            <x v="12"/>
          </reference>
          <reference field="13" count="1">
            <x v="14"/>
          </reference>
        </references>
      </pivotArea>
    </format>
    <format dxfId="344">
      <pivotArea dataOnly="0" labelOnly="1" fieldPosition="0">
        <references count="6">
          <reference field="0" count="1" selected="0">
            <x v="206"/>
          </reference>
          <reference field="1" count="1" selected="0">
            <x v="151"/>
          </reference>
          <reference field="2" count="1" selected="0">
            <x v="159"/>
          </reference>
          <reference field="3" count="1" selected="0">
            <x v="0"/>
          </reference>
          <reference field="12" count="1" selected="0">
            <x v="12"/>
          </reference>
          <reference field="13" count="1">
            <x v="5"/>
          </reference>
        </references>
      </pivotArea>
    </format>
    <format dxfId="343">
      <pivotArea dataOnly="0" labelOnly="1" fieldPosition="0">
        <references count="6">
          <reference field="0" count="1" selected="0">
            <x v="207"/>
          </reference>
          <reference field="1" count="1" selected="0">
            <x v="152"/>
          </reference>
          <reference field="2" count="1" selected="0">
            <x v="81"/>
          </reference>
          <reference field="3" count="1" selected="0">
            <x v="0"/>
          </reference>
          <reference field="12" count="1" selected="0">
            <x v="7"/>
          </reference>
          <reference field="13" count="1">
            <x v="0"/>
          </reference>
        </references>
      </pivotArea>
    </format>
    <format dxfId="342">
      <pivotArea dataOnly="0" labelOnly="1" fieldPosition="0">
        <references count="6">
          <reference field="0" count="1" selected="0">
            <x v="208"/>
          </reference>
          <reference field="1" count="1" selected="0">
            <x v="153"/>
          </reference>
          <reference field="2" count="1" selected="0">
            <x v="103"/>
          </reference>
          <reference field="3" count="1" selected="0">
            <x v="0"/>
          </reference>
          <reference field="12" count="1" selected="0">
            <x v="14"/>
          </reference>
          <reference field="13" count="1">
            <x v="16"/>
          </reference>
        </references>
      </pivotArea>
    </format>
    <format dxfId="341">
      <pivotArea dataOnly="0" labelOnly="1" fieldPosition="0">
        <references count="6">
          <reference field="0" count="1" selected="0">
            <x v="209"/>
          </reference>
          <reference field="1" count="1" selected="0">
            <x v="154"/>
          </reference>
          <reference field="2" count="1" selected="0">
            <x v="98"/>
          </reference>
          <reference field="3" count="1" selected="0">
            <x v="0"/>
          </reference>
          <reference field="12" count="1" selected="0">
            <x v="14"/>
          </reference>
          <reference field="13" count="1">
            <x v="17"/>
          </reference>
        </references>
      </pivotArea>
    </format>
    <format dxfId="340">
      <pivotArea dataOnly="0" labelOnly="1" fieldPosition="0">
        <references count="6">
          <reference field="0" count="1" selected="0">
            <x v="210"/>
          </reference>
          <reference field="1" count="1" selected="0">
            <x v="155"/>
          </reference>
          <reference field="2" count="1" selected="0">
            <x v="162"/>
          </reference>
          <reference field="3" count="1" selected="0">
            <x v="0"/>
          </reference>
          <reference field="12" count="1" selected="0">
            <x v="7"/>
          </reference>
          <reference field="13" count="1">
            <x v="2"/>
          </reference>
        </references>
      </pivotArea>
    </format>
    <format dxfId="339">
      <pivotArea dataOnly="0" labelOnly="1" fieldPosition="0">
        <references count="6">
          <reference field="0" count="1" selected="0">
            <x v="211"/>
          </reference>
          <reference field="1" count="1" selected="0">
            <x v="156"/>
          </reference>
          <reference field="2" count="1" selected="0">
            <x v="164"/>
          </reference>
          <reference field="3" count="1" selected="0">
            <x v="0"/>
          </reference>
          <reference field="12" count="1" selected="0">
            <x v="20"/>
          </reference>
          <reference field="13" count="1">
            <x v="3"/>
          </reference>
        </references>
      </pivotArea>
    </format>
    <format dxfId="338">
      <pivotArea dataOnly="0" labelOnly="1" fieldPosition="0">
        <references count="6">
          <reference field="0" count="1" selected="0">
            <x v="212"/>
          </reference>
          <reference field="1" count="1" selected="0">
            <x v="157"/>
          </reference>
          <reference field="2" count="1" selected="0">
            <x v="170"/>
          </reference>
          <reference field="3" count="1" selected="0">
            <x v="0"/>
          </reference>
          <reference field="12" count="1" selected="0">
            <x v="20"/>
          </reference>
          <reference field="13" count="1">
            <x v="4"/>
          </reference>
        </references>
      </pivotArea>
    </format>
    <format dxfId="337">
      <pivotArea dataOnly="0" labelOnly="1" fieldPosition="0">
        <references count="6">
          <reference field="0" count="1" selected="0">
            <x v="214"/>
          </reference>
          <reference field="1" count="1" selected="0">
            <x v="159"/>
          </reference>
          <reference field="2" count="1" selected="0">
            <x v="139"/>
          </reference>
          <reference field="3" count="1" selected="0">
            <x v="0"/>
          </reference>
          <reference field="12" count="1" selected="0">
            <x v="10"/>
          </reference>
          <reference field="13" count="1">
            <x v="15"/>
          </reference>
        </references>
      </pivotArea>
    </format>
    <format dxfId="336">
      <pivotArea dataOnly="0" labelOnly="1" fieldPosition="0">
        <references count="6">
          <reference field="0" count="1" selected="0">
            <x v="215"/>
          </reference>
          <reference field="1" count="1" selected="0">
            <x v="160"/>
          </reference>
          <reference field="2" count="1" selected="0">
            <x v="137"/>
          </reference>
          <reference field="3" count="1" selected="0">
            <x v="0"/>
          </reference>
          <reference field="12" count="1" selected="0">
            <x v="10"/>
          </reference>
          <reference field="13" count="1">
            <x v="11"/>
          </reference>
        </references>
      </pivotArea>
    </format>
    <format dxfId="335">
      <pivotArea dataOnly="0" labelOnly="1" fieldPosition="0">
        <references count="6">
          <reference field="0" count="1" selected="0">
            <x v="216"/>
          </reference>
          <reference field="1" count="1" selected="0">
            <x v="161"/>
          </reference>
          <reference field="2" count="1" selected="0">
            <x v="136"/>
          </reference>
          <reference field="3" count="1" selected="0">
            <x v="0"/>
          </reference>
          <reference field="12" count="1" selected="0">
            <x v="10"/>
          </reference>
          <reference field="13" count="1">
            <x v="13"/>
          </reference>
        </references>
      </pivotArea>
    </format>
    <format dxfId="334">
      <pivotArea dataOnly="0" labelOnly="1" fieldPosition="0">
        <references count="6">
          <reference field="0" count="1" selected="0">
            <x v="217"/>
          </reference>
          <reference field="1" count="1" selected="0">
            <x v="162"/>
          </reference>
          <reference field="2" count="1" selected="0">
            <x v="13"/>
          </reference>
          <reference field="3" count="1" selected="0">
            <x v="0"/>
          </reference>
          <reference field="12" count="1" selected="0">
            <x v="10"/>
          </reference>
          <reference field="13" count="1">
            <x v="10"/>
          </reference>
        </references>
      </pivotArea>
    </format>
    <format dxfId="333">
      <pivotArea dataOnly="0" labelOnly="1" fieldPosition="0">
        <references count="6">
          <reference field="0" count="1" selected="0">
            <x v="219"/>
          </reference>
          <reference field="1" count="1" selected="0">
            <x v="164"/>
          </reference>
          <reference field="2" count="1" selected="0">
            <x v="138"/>
          </reference>
          <reference field="3" count="1" selected="0">
            <x v="0"/>
          </reference>
          <reference field="12" count="1" selected="0">
            <x v="10"/>
          </reference>
          <reference field="13" count="1">
            <x v="8"/>
          </reference>
        </references>
      </pivotArea>
    </format>
    <format dxfId="332">
      <pivotArea dataOnly="0" labelOnly="1" fieldPosition="0">
        <references count="6">
          <reference field="0" count="1" selected="0">
            <x v="220"/>
          </reference>
          <reference field="1" count="1" selected="0">
            <x v="165"/>
          </reference>
          <reference field="2" count="1" selected="0">
            <x v="142"/>
          </reference>
          <reference field="3" count="1" selected="0">
            <x v="0"/>
          </reference>
          <reference field="12" count="1" selected="0">
            <x v="11"/>
          </reference>
          <reference field="13" count="1">
            <x v="12"/>
          </reference>
        </references>
      </pivotArea>
    </format>
    <format dxfId="331">
      <pivotArea dataOnly="0" labelOnly="1" fieldPosition="0">
        <references count="6">
          <reference field="0" count="1" selected="0">
            <x v="221"/>
          </reference>
          <reference field="1" count="1" selected="0">
            <x v="166"/>
          </reference>
          <reference field="2" count="1" selected="0">
            <x v="143"/>
          </reference>
          <reference field="3" count="1" selected="0">
            <x v="0"/>
          </reference>
          <reference field="12" count="1" selected="0">
            <x v="10"/>
          </reference>
          <reference field="13" count="1">
            <x v="9"/>
          </reference>
        </references>
      </pivotArea>
    </format>
    <format dxfId="330">
      <pivotArea dataOnly="0" labelOnly="1" fieldPosition="0">
        <references count="6">
          <reference field="0" count="1" selected="0">
            <x v="223"/>
          </reference>
          <reference field="1" count="1" selected="0">
            <x v="168"/>
          </reference>
          <reference field="2" count="1" selected="0">
            <x v="71"/>
          </reference>
          <reference field="3" count="1" selected="0">
            <x v="0"/>
          </reference>
          <reference field="12" count="1" selected="0">
            <x v="24"/>
          </reference>
          <reference field="13" count="1">
            <x v="7"/>
          </reference>
        </references>
      </pivotArea>
    </format>
    <format dxfId="329">
      <pivotArea dataOnly="0" labelOnly="1" fieldPosition="0">
        <references count="6">
          <reference field="0" count="1" selected="0">
            <x v="224"/>
          </reference>
          <reference field="1" count="1" selected="0">
            <x v="169"/>
          </reference>
          <reference field="2" count="1" selected="0">
            <x v="121"/>
          </reference>
          <reference field="3" count="1" selected="0">
            <x v="0"/>
          </reference>
          <reference field="12" count="1" selected="0">
            <x v="23"/>
          </reference>
          <reference field="13" count="1">
            <x v="1"/>
          </reference>
        </references>
      </pivotArea>
    </format>
    <format dxfId="328">
      <pivotArea dataOnly="0" labelOnly="1" fieldPosition="0">
        <references count="6">
          <reference field="0" count="1" selected="0">
            <x v="225"/>
          </reference>
          <reference field="1" count="1" selected="0">
            <x v="170"/>
          </reference>
          <reference field="2" count="1" selected="0">
            <x v="120"/>
          </reference>
          <reference field="3" count="1" selected="0">
            <x v="0"/>
          </reference>
          <reference field="12" count="1" selected="0">
            <x v="23"/>
          </reference>
          <reference field="13" count="1">
            <x v="22"/>
          </reference>
        </references>
      </pivotArea>
    </format>
    <format dxfId="327">
      <pivotArea dataOnly="0" labelOnly="1" fieldPosition="0">
        <references count="6">
          <reference field="0" count="1" selected="0">
            <x v="228"/>
          </reference>
          <reference field="1" count="1" selected="0">
            <x v="173"/>
          </reference>
          <reference field="2" count="1" selected="0">
            <x v="145"/>
          </reference>
          <reference field="3" count="1" selected="0">
            <x v="0"/>
          </reference>
          <reference field="12" count="1" selected="0">
            <x v="3"/>
          </reference>
          <reference field="13" count="1">
            <x v="21"/>
          </reference>
        </references>
      </pivotArea>
    </format>
    <format dxfId="326">
      <pivotArea dataOnly="0" labelOnly="1" fieldPosition="0">
        <references count="6">
          <reference field="0" count="1" selected="0">
            <x v="229"/>
          </reference>
          <reference field="1" count="1" selected="0">
            <x v="174"/>
          </reference>
          <reference field="2" count="1" selected="0">
            <x v="91"/>
          </reference>
          <reference field="3" count="1" selected="0">
            <x v="0"/>
          </reference>
          <reference field="12" count="1" selected="0">
            <x v="3"/>
          </reference>
          <reference field="13" count="1">
            <x v="18"/>
          </reference>
        </references>
      </pivotArea>
    </format>
    <format dxfId="325">
      <pivotArea dataOnly="0" labelOnly="1" fieldPosition="0">
        <references count="6">
          <reference field="0" count="1" selected="0">
            <x v="231"/>
          </reference>
          <reference field="1" count="1" selected="0">
            <x v="176"/>
          </reference>
          <reference field="2" count="1" selected="0">
            <x v="42"/>
          </reference>
          <reference field="3" count="1" selected="0">
            <x v="0"/>
          </reference>
          <reference field="12" count="1" selected="0">
            <x v="3"/>
          </reference>
          <reference field="13" count="1">
            <x v="20"/>
          </reference>
        </references>
      </pivotArea>
    </format>
    <format dxfId="324">
      <pivotArea dataOnly="0" labelOnly="1" fieldPosition="0">
        <references count="6">
          <reference field="0" count="1" selected="0">
            <x v="232"/>
          </reference>
          <reference field="1" count="1" selected="0">
            <x v="177"/>
          </reference>
          <reference field="2" count="1" selected="0">
            <x v="47"/>
          </reference>
          <reference field="3" count="1" selected="0">
            <x v="0"/>
          </reference>
          <reference field="12" count="1" selected="0">
            <x v="3"/>
          </reference>
          <reference field="13" count="1">
            <x v="19"/>
          </reference>
        </references>
      </pivotArea>
    </format>
    <format dxfId="323">
      <pivotArea dataOnly="0" labelOnly="1" fieldPosition="0">
        <references count="6">
          <reference field="0" count="1" selected="0">
            <x v="233"/>
          </reference>
          <reference field="1" count="1" selected="0">
            <x v="178"/>
          </reference>
          <reference field="2" count="1" selected="0">
            <x v="32"/>
          </reference>
          <reference field="3" count="1" selected="0">
            <x v="0"/>
          </reference>
          <reference field="12" count="1" selected="0">
            <x v="3"/>
          </reference>
          <reference field="13" count="1">
            <x v="6"/>
          </reference>
        </references>
      </pivotArea>
    </format>
    <format dxfId="322">
      <pivotArea dataOnly="0" labelOnly="1" fieldPosition="0">
        <references count="6">
          <reference field="0" count="1" selected="0">
            <x v="234"/>
          </reference>
          <reference field="1" count="1" selected="0">
            <x v="179"/>
          </reference>
          <reference field="2" count="1" selected="0">
            <x v="163"/>
          </reference>
          <reference field="3" count="1" selected="0">
            <x v="0"/>
          </reference>
          <reference field="12" count="1" selected="0">
            <x v="28"/>
          </reference>
          <reference field="13" count="1">
            <x v="25"/>
          </reference>
        </references>
      </pivotArea>
    </format>
    <format dxfId="321">
      <pivotArea dataOnly="0" labelOnly="1" fieldPosition="0">
        <references count="6">
          <reference field="0" count="1" selected="0">
            <x v="235"/>
          </reference>
          <reference field="1" count="1" selected="0">
            <x v="191"/>
          </reference>
          <reference field="2" count="1" selected="0">
            <x v="155"/>
          </reference>
          <reference field="3" count="1" selected="0">
            <x v="0"/>
          </reference>
          <reference field="12" count="1" selected="0">
            <x v="3"/>
          </reference>
          <reference field="13" count="1">
            <x v="0"/>
          </reference>
        </references>
      </pivotArea>
    </format>
    <format dxfId="320">
      <pivotArea dataOnly="0" labelOnly="1" fieldPosition="0">
        <references count="7">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x v="38"/>
          </reference>
        </references>
      </pivotArea>
    </format>
    <format dxfId="319">
      <pivotArea dataOnly="0" labelOnly="1" fieldPosition="0">
        <references count="7">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x v="0"/>
          </reference>
        </references>
      </pivotArea>
    </format>
    <format dxfId="318">
      <pivotArea dataOnly="0" labelOnly="1" fieldPosition="0">
        <references count="7">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x v="35"/>
          </reference>
        </references>
      </pivotArea>
    </format>
    <format dxfId="317">
      <pivotArea dataOnly="0" labelOnly="1" fieldPosition="0">
        <references count="7">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x v="38"/>
          </reference>
        </references>
      </pivotArea>
    </format>
    <format dxfId="316">
      <pivotArea dataOnly="0" labelOnly="1" fieldPosition="0">
        <references count="7">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x v="28"/>
          </reference>
        </references>
      </pivotArea>
    </format>
    <format dxfId="315">
      <pivotArea dataOnly="0" labelOnly="1" fieldPosition="0">
        <references count="7">
          <reference field="0" count="1" selected="0">
            <x v="10"/>
          </reference>
          <reference field="1" count="1" selected="0">
            <x v="121"/>
          </reference>
          <reference field="2" count="1" selected="0">
            <x v="82"/>
          </reference>
          <reference field="3" count="1" selected="0">
            <x v="0"/>
          </reference>
          <reference field="12" count="1" selected="0">
            <x v="0"/>
          </reference>
          <reference field="13" count="1" selected="0">
            <x v="0"/>
          </reference>
          <reference field="14" count="1">
            <x v="38"/>
          </reference>
        </references>
      </pivotArea>
    </format>
    <format dxfId="314">
      <pivotArea dataOnly="0" labelOnly="1" fieldPosition="0">
        <references count="7">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x v="40"/>
          </reference>
        </references>
      </pivotArea>
    </format>
    <format dxfId="313">
      <pivotArea dataOnly="0" labelOnly="1" fieldPosition="0">
        <references count="7">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x v="38"/>
          </reference>
        </references>
      </pivotArea>
    </format>
    <format dxfId="312">
      <pivotArea dataOnly="0" labelOnly="1" fieldPosition="0">
        <references count="7">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x v="1"/>
          </reference>
        </references>
      </pivotArea>
    </format>
    <format dxfId="311">
      <pivotArea dataOnly="0" labelOnly="1" fieldPosition="0">
        <references count="7">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x v="3"/>
          </reference>
        </references>
      </pivotArea>
    </format>
    <format dxfId="310">
      <pivotArea dataOnly="0" labelOnly="1" fieldPosition="0">
        <references count="7">
          <reference field="0" count="1" selected="0">
            <x v="29"/>
          </reference>
          <reference field="1" count="1" selected="0">
            <x v="26"/>
          </reference>
          <reference field="2" count="1" selected="0">
            <x v="62"/>
          </reference>
          <reference field="3" count="1" selected="0">
            <x v="0"/>
          </reference>
          <reference field="12" count="1" selected="0">
            <x v="15"/>
          </reference>
          <reference field="13" count="1" selected="0">
            <x v="0"/>
          </reference>
          <reference field="14" count="1">
            <x v="19"/>
          </reference>
        </references>
      </pivotArea>
    </format>
    <format dxfId="309">
      <pivotArea dataOnly="0" labelOnly="1" fieldPosition="0">
        <references count="7">
          <reference field="0" count="1" selected="0">
            <x v="30"/>
          </reference>
          <reference field="1" count="1" selected="0">
            <x v="27"/>
          </reference>
          <reference field="2" count="1" selected="0">
            <x v="7"/>
          </reference>
          <reference field="3" count="1" selected="0">
            <x v="0"/>
          </reference>
          <reference field="12" count="1" selected="0">
            <x v="15"/>
          </reference>
          <reference field="13" count="1" selected="0">
            <x v="0"/>
          </reference>
          <reference field="14" count="1">
            <x v="13"/>
          </reference>
        </references>
      </pivotArea>
    </format>
    <format dxfId="308">
      <pivotArea dataOnly="0" labelOnly="1" fieldPosition="0">
        <references count="7">
          <reference field="0" count="1" selected="0">
            <x v="31"/>
          </reference>
          <reference field="1" count="1" selected="0">
            <x v="28"/>
          </reference>
          <reference field="2" count="1" selected="0">
            <x v="53"/>
          </reference>
          <reference field="3" count="1" selected="0">
            <x v="0"/>
          </reference>
          <reference field="12" count="1" selected="0">
            <x v="7"/>
          </reference>
          <reference field="13" count="1" selected="0">
            <x v="0"/>
          </reference>
          <reference field="14" count="1">
            <x v="15"/>
          </reference>
        </references>
      </pivotArea>
    </format>
    <format dxfId="307">
      <pivotArea dataOnly="0" labelOnly="1" fieldPosition="0">
        <references count="7">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x v="61"/>
          </reference>
        </references>
      </pivotArea>
    </format>
    <format dxfId="306">
      <pivotArea dataOnly="0" labelOnly="1" fieldPosition="0">
        <references count="7">
          <reference field="0" count="1" selected="0">
            <x v="36"/>
          </reference>
          <reference field="1" count="1" selected="0">
            <x v="33"/>
          </reference>
          <reference field="2" count="1" selected="0">
            <x v="130"/>
          </reference>
          <reference field="3" count="1" selected="0">
            <x v="0"/>
          </reference>
          <reference field="12" count="1" selected="0">
            <x v="22"/>
          </reference>
          <reference field="13" count="1" selected="0">
            <x v="0"/>
          </reference>
          <reference field="14" count="1">
            <x v="2"/>
          </reference>
        </references>
      </pivotArea>
    </format>
    <format dxfId="305">
      <pivotArea dataOnly="0" labelOnly="1" fieldPosition="0">
        <references count="7">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x v="62"/>
          </reference>
        </references>
      </pivotArea>
    </format>
    <format dxfId="304">
      <pivotArea dataOnly="0" labelOnly="1" fieldPosition="0">
        <references count="7">
          <reference field="0" count="1" selected="0">
            <x v="42"/>
          </reference>
          <reference field="1" count="1" selected="0">
            <x v="4"/>
          </reference>
          <reference field="2" count="1" selected="0">
            <x v="64"/>
          </reference>
          <reference field="3" count="1" selected="0">
            <x v="0"/>
          </reference>
          <reference field="12" count="1" selected="0">
            <x v="10"/>
          </reference>
          <reference field="13" count="1" selected="0">
            <x v="0"/>
          </reference>
          <reference field="14" count="1">
            <x v="58"/>
          </reference>
        </references>
      </pivotArea>
    </format>
    <format dxfId="303">
      <pivotArea dataOnly="0" labelOnly="1" fieldPosition="0">
        <references count="7">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x v="56"/>
          </reference>
        </references>
      </pivotArea>
    </format>
    <format dxfId="302">
      <pivotArea dataOnly="0" labelOnly="1" fieldPosition="0">
        <references count="7">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x v="66"/>
          </reference>
        </references>
      </pivotArea>
    </format>
    <format dxfId="301">
      <pivotArea dataOnly="0" labelOnly="1" fieldPosition="0">
        <references count="7">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x v="34"/>
          </reference>
        </references>
      </pivotArea>
    </format>
    <format dxfId="300">
      <pivotArea dataOnly="0" labelOnly="1" fieldPosition="0">
        <references count="7">
          <reference field="0" count="1" selected="0">
            <x v="62"/>
          </reference>
          <reference field="1" count="1" selected="0">
            <x v="42"/>
          </reference>
          <reference field="2" count="1" selected="0">
            <x v="15"/>
          </reference>
          <reference field="3" count="1" selected="0">
            <x v="0"/>
          </reference>
          <reference field="12" count="1" selected="0">
            <x v="3"/>
          </reference>
          <reference field="13" count="1" selected="0">
            <x v="0"/>
          </reference>
          <reference field="14" count="1">
            <x v="47"/>
          </reference>
        </references>
      </pivotArea>
    </format>
    <format dxfId="299">
      <pivotArea dataOnly="0" labelOnly="1" fieldPosition="0">
        <references count="7">
          <reference field="0" count="1" selected="0">
            <x v="63"/>
          </reference>
          <reference field="1" count="1" selected="0">
            <x v="43"/>
          </reference>
          <reference field="2" count="1" selected="0">
            <x v="152"/>
          </reference>
          <reference field="3" count="1" selected="0">
            <x v="0"/>
          </reference>
          <reference field="12" count="1" selected="0">
            <x v="3"/>
          </reference>
          <reference field="13" count="1" selected="0">
            <x v="0"/>
          </reference>
          <reference field="14" count="1">
            <x v="37"/>
          </reference>
        </references>
      </pivotArea>
    </format>
    <format dxfId="298">
      <pivotArea dataOnly="0" labelOnly="1" fieldPosition="0">
        <references count="7">
          <reference field="0" count="1" selected="0">
            <x v="64"/>
          </reference>
          <reference field="1" count="1" selected="0">
            <x v="44"/>
          </reference>
          <reference field="2" count="1" selected="0">
            <x v="146"/>
          </reference>
          <reference field="3" count="1" selected="0">
            <x v="0"/>
          </reference>
          <reference field="12" count="1" selected="0">
            <x v="3"/>
          </reference>
          <reference field="13" count="1" selected="0">
            <x v="0"/>
          </reference>
          <reference field="14" count="1">
            <x v="36"/>
          </reference>
        </references>
      </pivotArea>
    </format>
    <format dxfId="297">
      <pivotArea dataOnly="0" labelOnly="1" fieldPosition="0">
        <references count="7">
          <reference field="0" count="1" selected="0">
            <x v="65"/>
          </reference>
          <reference field="1" count="1" selected="0">
            <x v="45"/>
          </reference>
          <reference field="2" count="1" selected="0">
            <x v="204"/>
          </reference>
          <reference field="3" count="1" selected="0">
            <x v="0"/>
          </reference>
          <reference field="12" count="1" selected="0">
            <x v="3"/>
          </reference>
          <reference field="13" count="1" selected="0">
            <x v="0"/>
          </reference>
          <reference field="14" count="1">
            <x v="0"/>
          </reference>
        </references>
      </pivotArea>
    </format>
    <format dxfId="296">
      <pivotArea dataOnly="0" labelOnly="1" fieldPosition="0">
        <references count="7">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x v="14"/>
          </reference>
        </references>
      </pivotArea>
    </format>
    <format dxfId="295">
      <pivotArea dataOnly="0" labelOnly="1" fieldPosition="0">
        <references count="7">
          <reference field="0" count="1" selected="0">
            <x v="79"/>
          </reference>
          <reference field="1" count="1" selected="0">
            <x v="59"/>
          </reference>
          <reference field="2" count="1" selected="0">
            <x v="21"/>
          </reference>
          <reference field="3" count="1" selected="0">
            <x v="0"/>
          </reference>
          <reference field="12" count="1" selected="0">
            <x v="3"/>
          </reference>
          <reference field="13" count="1" selected="0">
            <x v="0"/>
          </reference>
          <reference field="14" count="1">
            <x v="0"/>
          </reference>
        </references>
      </pivotArea>
    </format>
    <format dxfId="294">
      <pivotArea dataOnly="0" labelOnly="1" fieldPosition="0">
        <references count="7">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x v="0"/>
          </reference>
        </references>
      </pivotArea>
    </format>
    <format dxfId="293">
      <pivotArea dataOnly="0" labelOnly="1" fieldPosition="0">
        <references count="7">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x v="4"/>
          </reference>
        </references>
      </pivotArea>
    </format>
    <format dxfId="292">
      <pivotArea dataOnly="0" labelOnly="1" fieldPosition="0">
        <references count="7">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x v="53"/>
          </reference>
        </references>
      </pivotArea>
    </format>
    <format dxfId="291">
      <pivotArea dataOnly="0" labelOnly="1" fieldPosition="0">
        <references count="7">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x v="25"/>
          </reference>
        </references>
      </pivotArea>
    </format>
    <format dxfId="290">
      <pivotArea dataOnly="0" labelOnly="1" fieldPosition="0">
        <references count="7">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x v="0"/>
          </reference>
        </references>
      </pivotArea>
    </format>
    <format dxfId="289">
      <pivotArea dataOnly="0" labelOnly="1" fieldPosition="0">
        <references count="7">
          <reference field="0" count="1" selected="0">
            <x v="89"/>
          </reference>
          <reference field="1" count="1" selected="0">
            <x v="76"/>
          </reference>
          <reference field="2" count="1" selected="0">
            <x v="232"/>
          </reference>
          <reference field="3" count="1" selected="0">
            <x v="0"/>
          </reference>
          <reference field="12" count="1" selected="0">
            <x v="7"/>
          </reference>
          <reference field="13" count="1" selected="0">
            <x v="0"/>
          </reference>
          <reference field="14" count="1">
            <x v="50"/>
          </reference>
        </references>
      </pivotArea>
    </format>
    <format dxfId="288">
      <pivotArea dataOnly="0" labelOnly="1" fieldPosition="0">
        <references count="7">
          <reference field="0" count="1" selected="0">
            <x v="93"/>
          </reference>
          <reference field="1" count="1" selected="0">
            <x v="80"/>
          </reference>
          <reference field="2" count="1" selected="0">
            <x v="180"/>
          </reference>
          <reference field="3" count="1" selected="0">
            <x v="0"/>
          </reference>
          <reference field="12" count="1" selected="0">
            <x v="7"/>
          </reference>
          <reference field="13" count="1" selected="0">
            <x v="0"/>
          </reference>
          <reference field="14" count="1">
            <x v="49"/>
          </reference>
        </references>
      </pivotArea>
    </format>
    <format dxfId="287">
      <pivotArea dataOnly="0" labelOnly="1" fieldPosition="0">
        <references count="7">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x v="16"/>
          </reference>
        </references>
      </pivotArea>
    </format>
    <format dxfId="286">
      <pivotArea dataOnly="0" labelOnly="1" fieldPosition="0">
        <references count="7">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x v="6"/>
          </reference>
        </references>
      </pivotArea>
    </format>
    <format dxfId="285">
      <pivotArea dataOnly="0" labelOnly="1" fieldPosition="0">
        <references count="7">
          <reference field="0" count="1" selected="0">
            <x v="102"/>
          </reference>
          <reference field="1" count="1" selected="0">
            <x v="89"/>
          </reference>
          <reference field="2" count="1" selected="0">
            <x v="14"/>
          </reference>
          <reference field="3" count="1" selected="0">
            <x v="0"/>
          </reference>
          <reference field="12" count="1" selected="0">
            <x v="3"/>
          </reference>
          <reference field="13" count="1" selected="0">
            <x v="0"/>
          </reference>
          <reference field="14" count="1">
            <x v="16"/>
          </reference>
        </references>
      </pivotArea>
    </format>
    <format dxfId="284">
      <pivotArea dataOnly="0" labelOnly="1" fieldPosition="0">
        <references count="7">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x v="54"/>
          </reference>
        </references>
      </pivotArea>
    </format>
    <format dxfId="283">
      <pivotArea dataOnly="0" labelOnly="1" fieldPosition="0">
        <references count="7">
          <reference field="0" count="1" selected="0">
            <x v="107"/>
          </reference>
          <reference field="1" count="1" selected="0">
            <x v="94"/>
          </reference>
          <reference field="2" count="1" selected="0">
            <x v="190"/>
          </reference>
          <reference field="3" count="1" selected="0">
            <x v="0"/>
          </reference>
          <reference field="12" count="1" selected="0">
            <x v="7"/>
          </reference>
          <reference field="13" count="1" selected="0">
            <x v="0"/>
          </reference>
          <reference field="14" count="1">
            <x v="55"/>
          </reference>
        </references>
      </pivotArea>
    </format>
    <format dxfId="282">
      <pivotArea dataOnly="0" labelOnly="1" fieldPosition="0">
        <references count="7">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x v="4"/>
          </reference>
        </references>
      </pivotArea>
    </format>
    <format dxfId="281">
      <pivotArea dataOnly="0" labelOnly="1" fieldPosition="0">
        <references count="7">
          <reference field="0" count="1" selected="0">
            <x v="113"/>
          </reference>
          <reference field="1" count="1" selected="0">
            <x v="100"/>
          </reference>
          <reference field="2" count="1" selected="0">
            <x v="124"/>
          </reference>
          <reference field="3" count="1" selected="0">
            <x v="0"/>
          </reference>
          <reference field="12" count="1" selected="0">
            <x v="7"/>
          </reference>
          <reference field="13" count="1" selected="0">
            <x v="0"/>
          </reference>
          <reference field="14" count="1">
            <x v="7"/>
          </reference>
        </references>
      </pivotArea>
    </format>
    <format dxfId="280">
      <pivotArea dataOnly="0" labelOnly="1" fieldPosition="0">
        <references count="7">
          <reference field="0" count="1" selected="0">
            <x v="122"/>
          </reference>
          <reference field="1" count="1" selected="0">
            <x v="109"/>
          </reference>
          <reference field="2" count="1" selected="0">
            <x v="35"/>
          </reference>
          <reference field="3" count="1" selected="0">
            <x v="0"/>
          </reference>
          <reference field="12" count="1" selected="0">
            <x v="3"/>
          </reference>
          <reference field="13" count="1" selected="0">
            <x v="0"/>
          </reference>
          <reference field="14" count="1">
            <x v="11"/>
          </reference>
        </references>
      </pivotArea>
    </format>
    <format dxfId="279">
      <pivotArea dataOnly="0" labelOnly="1" fieldPosition="0">
        <references count="7">
          <reference field="0" count="1" selected="0">
            <x v="123"/>
          </reference>
          <reference field="1" count="1" selected="0">
            <x v="110"/>
          </reference>
          <reference field="2" count="1" selected="0">
            <x v="176"/>
          </reference>
          <reference field="3" count="1" selected="0">
            <x v="0"/>
          </reference>
          <reference field="12" count="1" selected="0">
            <x v="5"/>
          </reference>
          <reference field="13" count="1" selected="0">
            <x v="0"/>
          </reference>
          <reference field="14" count="1">
            <x v="38"/>
          </reference>
        </references>
      </pivotArea>
    </format>
    <format dxfId="278">
      <pivotArea dataOnly="0" labelOnly="1" fieldPosition="0">
        <references count="7">
          <reference field="0" count="1" selected="0">
            <x v="124"/>
          </reference>
          <reference field="1" count="1" selected="0">
            <x v="111"/>
          </reference>
          <reference field="2" count="1" selected="0">
            <x v="218"/>
          </reference>
          <reference field="3" count="1" selected="0">
            <x v="0"/>
          </reference>
          <reference field="12" count="1" selected="0">
            <x v="0"/>
          </reference>
          <reference field="13" count="1" selected="0">
            <x v="0"/>
          </reference>
          <reference field="14" count="1">
            <x v="34"/>
          </reference>
        </references>
      </pivotArea>
    </format>
    <format dxfId="277">
      <pivotArea dataOnly="0" labelOnly="1" fieldPosition="0">
        <references count="7">
          <reference field="0" count="1" selected="0">
            <x v="126"/>
          </reference>
          <reference field="1" count="1" selected="0">
            <x v="113"/>
          </reference>
          <reference field="2" count="1" selected="0">
            <x v="191"/>
          </reference>
          <reference field="3" count="1" selected="0">
            <x v="0"/>
          </reference>
          <reference field="12" count="1" selected="0">
            <x v="0"/>
          </reference>
          <reference field="13" count="1" selected="0">
            <x v="0"/>
          </reference>
          <reference field="14" count="1">
            <x v="37"/>
          </reference>
        </references>
      </pivotArea>
    </format>
    <format dxfId="276">
      <pivotArea dataOnly="0" labelOnly="1" fieldPosition="0">
        <references count="7">
          <reference field="0" count="1" selected="0">
            <x v="127"/>
          </reference>
          <reference field="1" count="1" selected="0">
            <x v="114"/>
          </reference>
          <reference field="2" count="1" selected="0">
            <x v="174"/>
          </reference>
          <reference field="3" count="1" selected="0">
            <x v="0"/>
          </reference>
          <reference field="12" count="1" selected="0">
            <x v="0"/>
          </reference>
          <reference field="13" count="1" selected="0">
            <x v="0"/>
          </reference>
          <reference field="14" count="1">
            <x v="36"/>
          </reference>
        </references>
      </pivotArea>
    </format>
    <format dxfId="275">
      <pivotArea dataOnly="0" labelOnly="1" fieldPosition="0">
        <references count="7">
          <reference field="0" count="1" selected="0">
            <x v="128"/>
          </reference>
          <reference field="1" count="1" selected="0">
            <x v="115"/>
          </reference>
          <reference field="2" count="1" selected="0">
            <x v="59"/>
          </reference>
          <reference field="3" count="1" selected="0">
            <x v="0"/>
          </reference>
          <reference field="12" count="1" selected="0">
            <x v="0"/>
          </reference>
          <reference field="13" count="1" selected="0">
            <x v="0"/>
          </reference>
          <reference field="14" count="1">
            <x v="37"/>
          </reference>
        </references>
      </pivotArea>
    </format>
    <format dxfId="274">
      <pivotArea dataOnly="0" labelOnly="1" fieldPosition="0">
        <references count="7">
          <reference field="0" count="1" selected="0">
            <x v="134"/>
          </reference>
          <reference field="1" count="1" selected="0">
            <x v="127"/>
          </reference>
          <reference field="2" count="1" selected="0">
            <x v="2"/>
          </reference>
          <reference field="3" count="1" selected="0">
            <x v="0"/>
          </reference>
          <reference field="12" count="1" selected="0">
            <x v="4"/>
          </reference>
          <reference field="13" count="1" selected="0">
            <x v="0"/>
          </reference>
          <reference field="14" count="1">
            <x v="34"/>
          </reference>
        </references>
      </pivotArea>
    </format>
    <format dxfId="273">
      <pivotArea dataOnly="0" labelOnly="1" fieldPosition="0">
        <references count="7">
          <reference field="0" count="1" selected="0">
            <x v="135"/>
          </reference>
          <reference field="1" count="1" selected="0">
            <x v="128"/>
          </reference>
          <reference field="2" count="1" selected="0">
            <x v="151"/>
          </reference>
          <reference field="3" count="1" selected="0">
            <x v="0"/>
          </reference>
          <reference field="12" count="1" selected="0">
            <x v="3"/>
          </reference>
          <reference field="13" count="1" selected="0">
            <x v="0"/>
          </reference>
          <reference field="14" count="1">
            <x v="37"/>
          </reference>
        </references>
      </pivotArea>
    </format>
    <format dxfId="272">
      <pivotArea dataOnly="0" labelOnly="1" fieldPosition="0">
        <references count="7">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x v="0"/>
          </reference>
        </references>
      </pivotArea>
    </format>
    <format dxfId="271">
      <pivotArea dataOnly="0" labelOnly="1" fieldPosition="0">
        <references count="7">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x v="23"/>
          </reference>
        </references>
      </pivotArea>
    </format>
    <format dxfId="270">
      <pivotArea dataOnly="0" labelOnly="1" fieldPosition="0">
        <references count="7">
          <reference field="0" count="1" selected="0">
            <x v="147"/>
          </reference>
          <reference field="1" count="1" selected="0">
            <x v="140"/>
          </reference>
          <reference field="2" count="1" selected="0">
            <x v="211"/>
          </reference>
          <reference field="3" count="1" selected="0">
            <x v="0"/>
          </reference>
          <reference field="12" count="1" selected="0">
            <x v="26"/>
          </reference>
          <reference field="13" count="1" selected="0">
            <x v="0"/>
          </reference>
          <reference field="14" count="1">
            <x v="22"/>
          </reference>
        </references>
      </pivotArea>
    </format>
    <format dxfId="269">
      <pivotArea dataOnly="0" labelOnly="1" fieldPosition="0">
        <references count="7">
          <reference field="0" count="1" selected="0">
            <x v="148"/>
          </reference>
          <reference field="1" count="1" selected="0">
            <x v="141"/>
          </reference>
          <reference field="2" count="1" selected="0">
            <x v="95"/>
          </reference>
          <reference field="3" count="1" selected="0">
            <x v="0"/>
          </reference>
          <reference field="12" count="1" selected="0">
            <x v="26"/>
          </reference>
          <reference field="13" count="1" selected="0">
            <x v="0"/>
          </reference>
          <reference field="14" count="1">
            <x v="14"/>
          </reference>
        </references>
      </pivotArea>
    </format>
    <format dxfId="268">
      <pivotArea dataOnly="0" labelOnly="1" fieldPosition="0">
        <references count="7">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x v="24"/>
          </reference>
        </references>
      </pivotArea>
    </format>
    <format dxfId="267">
      <pivotArea dataOnly="0" labelOnly="1" fieldPosition="0">
        <references count="7">
          <reference field="0" count="1" selected="0">
            <x v="153"/>
          </reference>
          <reference field="1" count="1" selected="0">
            <x v="146"/>
          </reference>
          <reference field="2" count="1" selected="0">
            <x v="54"/>
          </reference>
          <reference field="3" count="1" selected="0">
            <x v="0"/>
          </reference>
          <reference field="12" count="1" selected="0">
            <x v="14"/>
          </reference>
          <reference field="13" count="1" selected="0">
            <x v="0"/>
          </reference>
          <reference field="14" count="1">
            <x v="18"/>
          </reference>
        </references>
      </pivotArea>
    </format>
    <format dxfId="266">
      <pivotArea dataOnly="0" labelOnly="1" fieldPosition="0">
        <references count="7">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x v="51"/>
          </reference>
        </references>
      </pivotArea>
    </format>
    <format dxfId="265">
      <pivotArea dataOnly="0" labelOnly="1" fieldPosition="0">
        <references count="7">
          <reference field="0" count="1" selected="0">
            <x v="160"/>
          </reference>
          <reference field="1" count="1" selected="0">
            <x v="184"/>
          </reference>
          <reference field="2" count="1" selected="0">
            <x v="187"/>
          </reference>
          <reference field="3" count="1" selected="0">
            <x v="0"/>
          </reference>
          <reference field="12" count="1" selected="0">
            <x v="7"/>
          </reference>
          <reference field="13" count="1" selected="0">
            <x v="0"/>
          </reference>
          <reference field="14" count="1">
            <x v="52"/>
          </reference>
        </references>
      </pivotArea>
    </format>
    <format dxfId="264">
      <pivotArea dataOnly="0" labelOnly="1" fieldPosition="0">
        <references count="7">
          <reference field="0" count="1" selected="0">
            <x v="162"/>
          </reference>
          <reference field="1" count="1" selected="0">
            <x v="186"/>
          </reference>
          <reference field="2" count="1" selected="0">
            <x v="125"/>
          </reference>
          <reference field="3" count="1" selected="0">
            <x v="0"/>
          </reference>
          <reference field="12" count="1" selected="0">
            <x v="10"/>
          </reference>
          <reference field="13" count="1" selected="0">
            <x v="0"/>
          </reference>
          <reference field="14" count="1">
            <x v="65"/>
          </reference>
        </references>
      </pivotArea>
    </format>
    <format dxfId="263">
      <pivotArea dataOnly="0" labelOnly="1" fieldPosition="0">
        <references count="7">
          <reference field="0" count="1" selected="0">
            <x v="164"/>
          </reference>
          <reference field="1" count="1" selected="0">
            <x v="188"/>
          </reference>
          <reference field="2" count="1" selected="0">
            <x v="119"/>
          </reference>
          <reference field="3" count="1" selected="0">
            <x v="0"/>
          </reference>
          <reference field="12" count="1" selected="0">
            <x v="13"/>
          </reference>
          <reference field="13" count="1" selected="0">
            <x v="0"/>
          </reference>
          <reference field="14" count="1">
            <x v="26"/>
          </reference>
        </references>
      </pivotArea>
    </format>
    <format dxfId="262">
      <pivotArea dataOnly="0" labelOnly="1" fieldPosition="0">
        <references count="7">
          <reference field="0" count="1" selected="0">
            <x v="165"/>
          </reference>
          <reference field="1" count="1" selected="0">
            <x v="189"/>
          </reference>
          <reference field="2" count="1" selected="0">
            <x v="156"/>
          </reference>
          <reference field="3" count="1" selected="0">
            <x v="0"/>
          </reference>
          <reference field="12" count="1" selected="0">
            <x v="13"/>
          </reference>
          <reference field="13" count="1" selected="0">
            <x v="0"/>
          </reference>
          <reference field="14" count="1">
            <x v="21"/>
          </reference>
        </references>
      </pivotArea>
    </format>
    <format dxfId="261">
      <pivotArea dataOnly="0" labelOnly="1" fieldPosition="0">
        <references count="7">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x v="7"/>
          </reference>
        </references>
      </pivotArea>
    </format>
    <format dxfId="260">
      <pivotArea dataOnly="0" labelOnly="1" fieldPosition="0">
        <references count="7">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x v="52"/>
          </reference>
        </references>
      </pivotArea>
    </format>
    <format dxfId="259">
      <pivotArea dataOnly="0" labelOnly="1" fieldPosition="0">
        <references count="7">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x v="8"/>
          </reference>
        </references>
      </pivotArea>
    </format>
    <format dxfId="258">
      <pivotArea dataOnly="0" labelOnly="1" fieldPosition="0">
        <references count="7">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x v="20"/>
          </reference>
        </references>
      </pivotArea>
    </format>
    <format dxfId="257">
      <pivotArea dataOnly="0" labelOnly="1" fieldPosition="0">
        <references count="7">
          <reference field="0" count="1" selected="0">
            <x v="175"/>
          </reference>
          <reference field="1" count="1" selected="0">
            <x v="207"/>
          </reference>
          <reference field="2" count="1" selected="0">
            <x v="172"/>
          </reference>
          <reference field="3" count="1" selected="0">
            <x v="0"/>
          </reference>
          <reference field="12" count="1" selected="0">
            <x v="21"/>
          </reference>
          <reference field="13" count="1" selected="0">
            <x v="0"/>
          </reference>
          <reference field="14" count="1">
            <x v="26"/>
          </reference>
        </references>
      </pivotArea>
    </format>
    <format dxfId="256">
      <pivotArea dataOnly="0" labelOnly="1" fieldPosition="0">
        <references count="7">
          <reference field="0" count="1" selected="0">
            <x v="177"/>
          </reference>
          <reference field="1" count="1" selected="0">
            <x v="209"/>
          </reference>
          <reference field="2" count="1" selected="0">
            <x v="114"/>
          </reference>
          <reference field="3" count="1" selected="0">
            <x v="0"/>
          </reference>
          <reference field="12" count="1" selected="0">
            <x v="20"/>
          </reference>
          <reference field="13" count="1" selected="0">
            <x v="0"/>
          </reference>
          <reference field="14" count="1">
            <x v="27"/>
          </reference>
        </references>
      </pivotArea>
    </format>
    <format dxfId="255">
      <pivotArea dataOnly="0" labelOnly="1" fieldPosition="0">
        <references count="7">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x v="26"/>
          </reference>
        </references>
      </pivotArea>
    </format>
    <format dxfId="254">
      <pivotArea dataOnly="0" labelOnly="1" fieldPosition="0">
        <references count="7">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x v="32"/>
          </reference>
        </references>
      </pivotArea>
    </format>
    <format dxfId="253">
      <pivotArea dataOnly="0" labelOnly="1" fieldPosition="0">
        <references count="7">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x v="38"/>
          </reference>
        </references>
      </pivotArea>
    </format>
    <format dxfId="252">
      <pivotArea dataOnly="0" labelOnly="1" fieldPosition="0">
        <references count="7">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x v="44"/>
          </reference>
        </references>
      </pivotArea>
    </format>
    <format dxfId="251">
      <pivotArea dataOnly="0" labelOnly="1" fieldPosition="0">
        <references count="7">
          <reference field="0" count="1" selected="0">
            <x v="185"/>
          </reference>
          <reference field="1" count="1" selected="0">
            <x v="217"/>
          </reference>
          <reference field="2" count="1" selected="0">
            <x v="113"/>
          </reference>
          <reference field="3" count="1" selected="0">
            <x v="0"/>
          </reference>
          <reference field="12" count="1" selected="0">
            <x v="12"/>
          </reference>
          <reference field="13" count="1" selected="0">
            <x v="0"/>
          </reference>
          <reference field="14" count="1">
            <x v="45"/>
          </reference>
        </references>
      </pivotArea>
    </format>
    <format dxfId="250">
      <pivotArea dataOnly="0" labelOnly="1" fieldPosition="0">
        <references count="7">
          <reference field="0" count="1" selected="0">
            <x v="186"/>
          </reference>
          <reference field="1" count="1" selected="0">
            <x v="218"/>
          </reference>
          <reference field="2" count="1" selected="0">
            <x v="93"/>
          </reference>
          <reference field="3" count="1" selected="0">
            <x v="0"/>
          </reference>
          <reference field="12" count="1" selected="0">
            <x v="12"/>
          </reference>
          <reference field="13" count="1" selected="0">
            <x v="2"/>
          </reference>
          <reference field="14" count="1">
            <x v="42"/>
          </reference>
        </references>
      </pivotArea>
    </format>
    <format dxfId="249">
      <pivotArea dataOnly="0" labelOnly="1" fieldPosition="0">
        <references count="7">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x v="46"/>
          </reference>
        </references>
      </pivotArea>
    </format>
    <format dxfId="248">
      <pivotArea dataOnly="0" labelOnly="1" fieldPosition="0">
        <references count="7">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x v="63"/>
          </reference>
        </references>
      </pivotArea>
    </format>
    <format dxfId="247">
      <pivotArea dataOnly="0" labelOnly="1" fieldPosition="0">
        <references count="7">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x v="38"/>
          </reference>
        </references>
      </pivotArea>
    </format>
    <format dxfId="246">
      <pivotArea dataOnly="0" labelOnly="1" fieldPosition="0">
        <references count="7">
          <reference field="0" count="1" selected="0">
            <x v="193"/>
          </reference>
          <reference field="1" count="1" selected="0">
            <x v="225"/>
          </reference>
          <reference field="2" count="1" selected="0">
            <x v="238"/>
          </reference>
          <reference field="3" count="1" selected="0">
            <x v="0"/>
          </reference>
          <reference field="12" count="1" selected="0">
            <x v="7"/>
          </reference>
          <reference field="13" count="1" selected="0">
            <x v="0"/>
          </reference>
          <reference field="14" count="1">
            <x v="0"/>
          </reference>
        </references>
      </pivotArea>
    </format>
    <format dxfId="245">
      <pivotArea dataOnly="0" labelOnly="1" fieldPosition="0">
        <references count="7">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x v="20"/>
          </reference>
        </references>
      </pivotArea>
    </format>
    <format dxfId="244">
      <pivotArea dataOnly="0" labelOnly="1" fieldPosition="0">
        <references count="7">
          <reference field="0" count="1" selected="0">
            <x v="200"/>
          </reference>
          <reference field="1" count="1" selected="0">
            <x v="239"/>
          </reference>
          <reference field="2" count="1" selected="0">
            <x v="34"/>
          </reference>
          <reference field="3" count="1" selected="0">
            <x v="0"/>
          </reference>
          <reference field="12" count="1" selected="0">
            <x v="20"/>
          </reference>
          <reference field="13" count="1" selected="0">
            <x v="0"/>
          </reference>
          <reference field="14" count="1">
            <x v="0"/>
          </reference>
        </references>
      </pivotArea>
    </format>
    <format dxfId="243">
      <pivotArea dataOnly="0" labelOnly="1" fieldPosition="0">
        <references count="7">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x v="39"/>
          </reference>
        </references>
      </pivotArea>
    </format>
    <format dxfId="242">
      <pivotArea dataOnly="0" labelOnly="1" fieldPosition="0">
        <references count="7">
          <reference field="0" count="1" selected="0">
            <x v="206"/>
          </reference>
          <reference field="1" count="1" selected="0">
            <x v="151"/>
          </reference>
          <reference field="2" count="1" selected="0">
            <x v="159"/>
          </reference>
          <reference field="3" count="1" selected="0">
            <x v="0"/>
          </reference>
          <reference field="12" count="1" selected="0">
            <x v="12"/>
          </reference>
          <reference field="13" count="1" selected="0">
            <x v="5"/>
          </reference>
          <reference field="14" count="1">
            <x v="38"/>
          </reference>
        </references>
      </pivotArea>
    </format>
    <format dxfId="241">
      <pivotArea dataOnly="0" labelOnly="1" fieldPosition="0">
        <references count="7">
          <reference field="0" count="1" selected="0">
            <x v="208"/>
          </reference>
          <reference field="1" count="1" selected="0">
            <x v="153"/>
          </reference>
          <reference field="2" count="1" selected="0">
            <x v="103"/>
          </reference>
          <reference field="3" count="1" selected="0">
            <x v="0"/>
          </reference>
          <reference field="12" count="1" selected="0">
            <x v="14"/>
          </reference>
          <reference field="13" count="1" selected="0">
            <x v="16"/>
          </reference>
          <reference field="14" count="1">
            <x v="29"/>
          </reference>
        </references>
      </pivotArea>
    </format>
    <format dxfId="240">
      <pivotArea dataOnly="0" labelOnly="1" fieldPosition="0">
        <references count="7">
          <reference field="0" count="1" selected="0">
            <x v="209"/>
          </reference>
          <reference field="1" count="1" selected="0">
            <x v="154"/>
          </reference>
          <reference field="2" count="1" selected="0">
            <x v="98"/>
          </reference>
          <reference field="3" count="1" selected="0">
            <x v="0"/>
          </reference>
          <reference field="12" count="1" selected="0">
            <x v="14"/>
          </reference>
          <reference field="13" count="1" selected="0">
            <x v="17"/>
          </reference>
          <reference field="14" count="1">
            <x v="31"/>
          </reference>
        </references>
      </pivotArea>
    </format>
    <format dxfId="239">
      <pivotArea dataOnly="0" labelOnly="1" fieldPosition="0">
        <references count="7">
          <reference field="0" count="1" selected="0">
            <x v="210"/>
          </reference>
          <reference field="1" count="1" selected="0">
            <x v="155"/>
          </reference>
          <reference field="2" count="1" selected="0">
            <x v="162"/>
          </reference>
          <reference field="3" count="1" selected="0">
            <x v="0"/>
          </reference>
          <reference field="12" count="1" selected="0">
            <x v="7"/>
          </reference>
          <reference field="13" count="1" selected="0">
            <x v="2"/>
          </reference>
          <reference field="14" count="1">
            <x v="0"/>
          </reference>
        </references>
      </pivotArea>
    </format>
    <format dxfId="238">
      <pivotArea dataOnly="0" labelOnly="1" fieldPosition="0">
        <references count="7">
          <reference field="0" count="1" selected="0">
            <x v="214"/>
          </reference>
          <reference field="1" count="1" selected="0">
            <x v="159"/>
          </reference>
          <reference field="2" count="1" selected="0">
            <x v="139"/>
          </reference>
          <reference field="3" count="1" selected="0">
            <x v="0"/>
          </reference>
          <reference field="12" count="1" selected="0">
            <x v="10"/>
          </reference>
          <reference field="13" count="1" selected="0">
            <x v="15"/>
          </reference>
          <reference field="14" count="1">
            <x v="66"/>
          </reference>
        </references>
      </pivotArea>
    </format>
    <format dxfId="237">
      <pivotArea dataOnly="0" labelOnly="1" fieldPosition="0">
        <references count="7">
          <reference field="0" count="1" selected="0">
            <x v="218"/>
          </reference>
          <reference field="1" count="1" selected="0">
            <x v="163"/>
          </reference>
          <reference field="2" count="1" selected="0">
            <x v="179"/>
          </reference>
          <reference field="3" count="1" selected="0">
            <x v="0"/>
          </reference>
          <reference field="12" count="1" selected="0">
            <x v="10"/>
          </reference>
          <reference field="13" count="1" selected="0">
            <x v="10"/>
          </reference>
          <reference field="14" count="1">
            <x v="0"/>
          </reference>
        </references>
      </pivotArea>
    </format>
    <format dxfId="236">
      <pivotArea dataOnly="0" labelOnly="1" fieldPosition="0">
        <references count="7">
          <reference field="0" count="1" selected="0">
            <x v="220"/>
          </reference>
          <reference field="1" count="1" selected="0">
            <x v="165"/>
          </reference>
          <reference field="2" count="1" selected="0">
            <x v="142"/>
          </reference>
          <reference field="3" count="1" selected="0">
            <x v="0"/>
          </reference>
          <reference field="12" count="1" selected="0">
            <x v="11"/>
          </reference>
          <reference field="13" count="1" selected="0">
            <x v="12"/>
          </reference>
          <reference field="14" count="1">
            <x v="57"/>
          </reference>
        </references>
      </pivotArea>
    </format>
    <format dxfId="235">
      <pivotArea dataOnly="0" labelOnly="1" fieldPosition="0">
        <references count="7">
          <reference field="0" count="1" selected="0">
            <x v="221"/>
          </reference>
          <reference field="1" count="1" selected="0">
            <x v="166"/>
          </reference>
          <reference field="2" count="1" selected="0">
            <x v="143"/>
          </reference>
          <reference field="3" count="1" selected="0">
            <x v="0"/>
          </reference>
          <reference field="12" count="1" selected="0">
            <x v="10"/>
          </reference>
          <reference field="13" count="1" selected="0">
            <x v="9"/>
          </reference>
          <reference field="14" count="1">
            <x v="60"/>
          </reference>
        </references>
      </pivotArea>
    </format>
    <format dxfId="234">
      <pivotArea dataOnly="0" labelOnly="1" fieldPosition="0">
        <references count="7">
          <reference field="0" count="1" selected="0">
            <x v="223"/>
          </reference>
          <reference field="1" count="1" selected="0">
            <x v="168"/>
          </reference>
          <reference field="2" count="1" selected="0">
            <x v="71"/>
          </reference>
          <reference field="3" count="1" selected="0">
            <x v="0"/>
          </reference>
          <reference field="12" count="1" selected="0">
            <x v="24"/>
          </reference>
          <reference field="13" count="1" selected="0">
            <x v="7"/>
          </reference>
          <reference field="14" count="1">
            <x v="0"/>
          </reference>
        </references>
      </pivotArea>
    </format>
    <format dxfId="233">
      <pivotArea dataOnly="0" labelOnly="1" fieldPosition="0">
        <references count="7">
          <reference field="0" count="1" selected="0">
            <x v="224"/>
          </reference>
          <reference field="1" count="1" selected="0">
            <x v="169"/>
          </reference>
          <reference field="2" count="1" selected="0">
            <x v="121"/>
          </reference>
          <reference field="3" count="1" selected="0">
            <x v="0"/>
          </reference>
          <reference field="12" count="1" selected="0">
            <x v="23"/>
          </reference>
          <reference field="13" count="1" selected="0">
            <x v="1"/>
          </reference>
          <reference field="14" count="1">
            <x v="18"/>
          </reference>
        </references>
      </pivotArea>
    </format>
    <format dxfId="232">
      <pivotArea dataOnly="0" labelOnly="1" fieldPosition="0">
        <references count="7">
          <reference field="0" count="1" selected="0">
            <x v="228"/>
          </reference>
          <reference field="1" count="1" selected="0">
            <x v="173"/>
          </reference>
          <reference field="2" count="1" selected="0">
            <x v="145"/>
          </reference>
          <reference field="3" count="1" selected="0">
            <x v="0"/>
          </reference>
          <reference field="12" count="1" selected="0">
            <x v="3"/>
          </reference>
          <reference field="13" count="1" selected="0">
            <x v="21"/>
          </reference>
          <reference field="14" count="1">
            <x v="38"/>
          </reference>
        </references>
      </pivotArea>
    </format>
    <format dxfId="231">
      <pivotArea dataOnly="0" labelOnly="1" fieldPosition="0">
        <references count="7">
          <reference field="0" count="1" selected="0">
            <x v="229"/>
          </reference>
          <reference field="1" count="1" selected="0">
            <x v="174"/>
          </reference>
          <reference field="2" count="1" selected="0">
            <x v="91"/>
          </reference>
          <reference field="3" count="1" selected="0">
            <x v="0"/>
          </reference>
          <reference field="12" count="1" selected="0">
            <x v="3"/>
          </reference>
          <reference field="13" count="1" selected="0">
            <x v="18"/>
          </reference>
          <reference field="14" count="1">
            <x v="34"/>
          </reference>
        </references>
      </pivotArea>
    </format>
    <format dxfId="230">
      <pivotArea dataOnly="0" labelOnly="1" fieldPosition="0">
        <references count="7">
          <reference field="0" count="1" selected="0">
            <x v="230"/>
          </reference>
          <reference field="1" count="1" selected="0">
            <x v="175"/>
          </reference>
          <reference field="2" count="1" selected="0">
            <x v="160"/>
          </reference>
          <reference field="3" count="1" selected="0">
            <x v="0"/>
          </reference>
          <reference field="12" count="1" selected="0">
            <x v="3"/>
          </reference>
          <reference field="13" count="1" selected="0">
            <x v="18"/>
          </reference>
          <reference field="14" count="1">
            <x v="36"/>
          </reference>
        </references>
      </pivotArea>
    </format>
    <format dxfId="229">
      <pivotArea dataOnly="0" labelOnly="1" fieldPosition="0">
        <references count="7">
          <reference field="0" count="1" selected="0">
            <x v="231"/>
          </reference>
          <reference field="1" count="1" selected="0">
            <x v="176"/>
          </reference>
          <reference field="2" count="1" selected="0">
            <x v="42"/>
          </reference>
          <reference field="3" count="1" selected="0">
            <x v="0"/>
          </reference>
          <reference field="12" count="1" selected="0">
            <x v="3"/>
          </reference>
          <reference field="13" count="1" selected="0">
            <x v="20"/>
          </reference>
          <reference field="14" count="1">
            <x v="38"/>
          </reference>
        </references>
      </pivotArea>
    </format>
    <format dxfId="228">
      <pivotArea dataOnly="0" labelOnly="1" fieldPosition="0">
        <references count="7">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x v="67"/>
          </reference>
        </references>
      </pivotArea>
    </format>
    <format dxfId="227">
      <pivotArea dataOnly="0" labelOnly="1" fieldPosition="0">
        <references count="7">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x v="38"/>
          </reference>
        </references>
      </pivotArea>
    </format>
    <format dxfId="226">
      <pivotArea dataOnly="0" labelOnly="1" fieldPosition="0">
        <references count="7">
          <reference field="0" count="1" selected="0">
            <x v="238"/>
          </reference>
          <reference field="1" count="1" selected="0">
            <x v="194"/>
          </reference>
          <reference field="2" count="1" selected="0">
            <x v="25"/>
          </reference>
          <reference field="3" count="1" selected="0">
            <x v="0"/>
          </reference>
          <reference field="12" count="1" selected="0">
            <x v="0"/>
          </reference>
          <reference field="13" count="1" selected="0">
            <x v="0"/>
          </reference>
          <reference field="14" count="1">
            <x v="0"/>
          </reference>
        </references>
      </pivotArea>
    </format>
    <format dxfId="225">
      <pivotArea dataOnly="0" labelOnly="1" fieldPosition="0">
        <references count="8">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selected="0">
            <x v="38"/>
          </reference>
          <reference field="15" count="1">
            <x v="15"/>
          </reference>
        </references>
      </pivotArea>
    </format>
    <format dxfId="224">
      <pivotArea dataOnly="0" labelOnly="1" fieldPosition="0">
        <references count="8">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selected="0">
            <x v="0"/>
          </reference>
          <reference field="15" count="1">
            <x v="14"/>
          </reference>
        </references>
      </pivotArea>
    </format>
    <format dxfId="223">
      <pivotArea dataOnly="0" labelOnly="1" fieldPosition="0">
        <references count="8">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selected="0">
            <x v="35"/>
          </reference>
          <reference field="15" count="1">
            <x v="43"/>
          </reference>
        </references>
      </pivotArea>
    </format>
    <format dxfId="222">
      <pivotArea dataOnly="0" labelOnly="1" fieldPosition="0">
        <references count="8">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selected="0">
            <x v="38"/>
          </reference>
          <reference field="15" count="1">
            <x v="15"/>
          </reference>
        </references>
      </pivotArea>
    </format>
    <format dxfId="221">
      <pivotArea dataOnly="0" labelOnly="1" fieldPosition="0">
        <references count="8">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selected="0">
            <x v="28"/>
          </reference>
          <reference field="15" count="1">
            <x v="0"/>
          </reference>
        </references>
      </pivotArea>
    </format>
    <format dxfId="220">
      <pivotArea dataOnly="0" labelOnly="1" fieldPosition="0">
        <references count="8">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selected="0">
            <x v="40"/>
          </reference>
          <reference field="15" count="1">
            <x v="15"/>
          </reference>
        </references>
      </pivotArea>
    </format>
    <format dxfId="219">
      <pivotArea dataOnly="0" labelOnly="1" fieldPosition="0">
        <references count="8">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selected="0">
            <x v="38"/>
          </reference>
          <reference field="15" count="1">
            <x v="14"/>
          </reference>
        </references>
      </pivotArea>
    </format>
    <format dxfId="218">
      <pivotArea dataOnly="0" labelOnly="1" fieldPosition="0">
        <references count="8">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selected="0">
            <x v="1"/>
          </reference>
          <reference field="15" count="1">
            <x v="21"/>
          </reference>
        </references>
      </pivotArea>
    </format>
    <format dxfId="217">
      <pivotArea dataOnly="0" labelOnly="1" fieldPosition="0">
        <references count="8">
          <reference field="0" count="1" selected="0">
            <x v="26"/>
          </reference>
          <reference field="1" count="1" selected="0">
            <x v="23"/>
          </reference>
          <reference field="2" count="1" selected="0">
            <x v="217"/>
          </reference>
          <reference field="3" count="1" selected="0">
            <x v="0"/>
          </reference>
          <reference field="12" count="1" selected="0">
            <x v="5"/>
          </reference>
          <reference field="13" count="1" selected="0">
            <x v="0"/>
          </reference>
          <reference field="14" count="1" selected="0">
            <x v="1"/>
          </reference>
          <reference field="15" count="1">
            <x v="45"/>
          </reference>
        </references>
      </pivotArea>
    </format>
    <format dxfId="216">
      <pivotArea dataOnly="0" labelOnly="1" fieldPosition="0">
        <references count="8">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selected="0">
            <x v="3"/>
          </reference>
          <reference field="15" count="1">
            <x v="0"/>
          </reference>
        </references>
      </pivotArea>
    </format>
    <format dxfId="215">
      <pivotArea dataOnly="0" labelOnly="1" fieldPosition="0">
        <references count="8">
          <reference field="0" count="1" selected="0">
            <x v="29"/>
          </reference>
          <reference field="1" count="1" selected="0">
            <x v="26"/>
          </reference>
          <reference field="2" count="1" selected="0">
            <x v="62"/>
          </reference>
          <reference field="3" count="1" selected="0">
            <x v="0"/>
          </reference>
          <reference field="12" count="1" selected="0">
            <x v="15"/>
          </reference>
          <reference field="13" count="1" selected="0">
            <x v="0"/>
          </reference>
          <reference field="14" count="1" selected="0">
            <x v="19"/>
          </reference>
          <reference field="15" count="1">
            <x v="12"/>
          </reference>
        </references>
      </pivotArea>
    </format>
    <format dxfId="214">
      <pivotArea dataOnly="0" labelOnly="1" fieldPosition="0">
        <references count="8">
          <reference field="0" count="1" selected="0">
            <x v="30"/>
          </reference>
          <reference field="1" count="1" selected="0">
            <x v="27"/>
          </reference>
          <reference field="2" count="1" selected="0">
            <x v="7"/>
          </reference>
          <reference field="3" count="1" selected="0">
            <x v="0"/>
          </reference>
          <reference field="12" count="1" selected="0">
            <x v="15"/>
          </reference>
          <reference field="13" count="1" selected="0">
            <x v="0"/>
          </reference>
          <reference field="14" count="1" selected="0">
            <x v="13"/>
          </reference>
          <reference field="15" count="1">
            <x v="11"/>
          </reference>
        </references>
      </pivotArea>
    </format>
    <format dxfId="213">
      <pivotArea dataOnly="0" labelOnly="1" fieldPosition="0">
        <references count="8">
          <reference field="0" count="1" selected="0">
            <x v="31"/>
          </reference>
          <reference field="1" count="1" selected="0">
            <x v="28"/>
          </reference>
          <reference field="2" count="1" selected="0">
            <x v="53"/>
          </reference>
          <reference field="3" count="1" selected="0">
            <x v="0"/>
          </reference>
          <reference field="12" count="1" selected="0">
            <x v="7"/>
          </reference>
          <reference field="13" count="1" selected="0">
            <x v="0"/>
          </reference>
          <reference field="14" count="1" selected="0">
            <x v="15"/>
          </reference>
          <reference field="15" count="1">
            <x v="0"/>
          </reference>
        </references>
      </pivotArea>
    </format>
    <format dxfId="212">
      <pivotArea dataOnly="0" labelOnly="1" fieldPosition="0">
        <references count="8">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selected="0">
            <x v="61"/>
          </reference>
          <reference field="15" count="1">
            <x v="23"/>
          </reference>
        </references>
      </pivotArea>
    </format>
    <format dxfId="211">
      <pivotArea dataOnly="0" labelOnly="1" fieldPosition="0">
        <references count="8">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selected="0">
            <x v="62"/>
          </reference>
          <reference field="15" count="1">
            <x v="16"/>
          </reference>
        </references>
      </pivotArea>
    </format>
    <format dxfId="210">
      <pivotArea dataOnly="0" labelOnly="1" fieldPosition="0">
        <references count="8">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selected="0">
            <x v="56"/>
          </reference>
          <reference field="15" count="1">
            <x v="0"/>
          </reference>
        </references>
      </pivotArea>
    </format>
    <format dxfId="209">
      <pivotArea dataOnly="0" labelOnly="1" fieldPosition="0">
        <references count="8">
          <reference field="0" count="1" selected="0">
            <x v="44"/>
          </reference>
          <reference field="1" count="1" selected="0">
            <x v="6"/>
          </reference>
          <reference field="2" count="1" selected="0">
            <x v="23"/>
          </reference>
          <reference field="3" count="1" selected="0">
            <x v="0"/>
          </reference>
          <reference field="12" count="1" selected="0">
            <x v="10"/>
          </reference>
          <reference field="13" count="1" selected="0">
            <x v="0"/>
          </reference>
          <reference field="14" count="1" selected="0">
            <x v="56"/>
          </reference>
          <reference field="15" count="1">
            <x v="16"/>
          </reference>
        </references>
      </pivotArea>
    </format>
    <format dxfId="208">
      <pivotArea dataOnly="0" labelOnly="1" fieldPosition="0">
        <references count="8">
          <reference field="0" count="1" selected="0">
            <x v="47"/>
          </reference>
          <reference field="1" count="1" selected="0">
            <x v="9"/>
          </reference>
          <reference field="2" count="1" selected="0">
            <x v="141"/>
          </reference>
          <reference field="3" count="1" selected="0">
            <x v="0"/>
          </reference>
          <reference field="12" count="1" selected="0">
            <x v="10"/>
          </reference>
          <reference field="13" count="1" selected="0">
            <x v="0"/>
          </reference>
          <reference field="14" count="1" selected="0">
            <x v="56"/>
          </reference>
          <reference field="15" count="1">
            <x v="22"/>
          </reference>
        </references>
      </pivotArea>
    </format>
    <format dxfId="207">
      <pivotArea dataOnly="0" labelOnly="1" fieldPosition="0">
        <references count="8">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selected="0">
            <x v="66"/>
          </reference>
          <reference field="15" count="1">
            <x v="17"/>
          </reference>
        </references>
      </pivotArea>
    </format>
    <format dxfId="206">
      <pivotArea dataOnly="0" labelOnly="1" fieldPosition="0">
        <references count="8">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selected="0">
            <x v="34"/>
          </reference>
          <reference field="15" count="1">
            <x v="43"/>
          </reference>
        </references>
      </pivotArea>
    </format>
    <format dxfId="205">
      <pivotArea dataOnly="0" labelOnly="1" fieldPosition="0">
        <references count="8">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selected="0">
            <x v="14"/>
          </reference>
          <reference field="15" count="1">
            <x v="40"/>
          </reference>
        </references>
      </pivotArea>
    </format>
    <format dxfId="204">
      <pivotArea dataOnly="0" labelOnly="1" fieldPosition="0">
        <references count="8">
          <reference field="0" count="1" selected="0">
            <x v="67"/>
          </reference>
          <reference field="1" count="1" selected="0">
            <x v="47"/>
          </reference>
          <reference field="2" count="1" selected="0">
            <x v="181"/>
          </reference>
          <reference field="3" count="1" selected="0">
            <x v="0"/>
          </reference>
          <reference field="12" count="1" selected="0">
            <x v="3"/>
          </reference>
          <reference field="13" count="1" selected="0">
            <x v="0"/>
          </reference>
          <reference field="14" count="1" selected="0">
            <x v="14"/>
          </reference>
          <reference field="15" count="1">
            <x v="41"/>
          </reference>
        </references>
      </pivotArea>
    </format>
    <format dxfId="203">
      <pivotArea dataOnly="0" labelOnly="1" fieldPosition="0">
        <references count="8">
          <reference field="0" count="1" selected="0">
            <x v="68"/>
          </reference>
          <reference field="1" count="1" selected="0">
            <x v="48"/>
          </reference>
          <reference field="2" count="1" selected="0">
            <x v="231"/>
          </reference>
          <reference field="3" count="1" selected="0">
            <x v="0"/>
          </reference>
          <reference field="12" count="1" selected="0">
            <x v="3"/>
          </reference>
          <reference field="13" count="1" selected="0">
            <x v="0"/>
          </reference>
          <reference field="14" count="1" selected="0">
            <x v="14"/>
          </reference>
          <reference field="15" count="1">
            <x v="0"/>
          </reference>
        </references>
      </pivotArea>
    </format>
    <format dxfId="202">
      <pivotArea dataOnly="0" labelOnly="1" fieldPosition="0">
        <references count="8">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selected="0">
            <x v="0"/>
          </reference>
          <reference field="15" count="1">
            <x v="20"/>
          </reference>
        </references>
      </pivotArea>
    </format>
    <format dxfId="201">
      <pivotArea dataOnly="0" labelOnly="1" fieldPosition="0">
        <references count="8">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selected="0">
            <x v="4"/>
          </reference>
          <reference field="15" count="1">
            <x v="29"/>
          </reference>
        </references>
      </pivotArea>
    </format>
    <format dxfId="200">
      <pivotArea dataOnly="0" labelOnly="1" fieldPosition="0">
        <references count="8">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selected="0">
            <x v="53"/>
          </reference>
          <reference field="15" count="1">
            <x v="26"/>
          </reference>
        </references>
      </pivotArea>
    </format>
    <format dxfId="199">
      <pivotArea dataOnly="0" labelOnly="1" fieldPosition="0">
        <references count="8">
          <reference field="0" count="1" selected="0">
            <x v="86"/>
          </reference>
          <reference field="1" count="1" selected="0">
            <x v="73"/>
          </reference>
          <reference field="2" count="1" selected="0">
            <x v="154"/>
          </reference>
          <reference field="3" count="1" selected="0">
            <x v="0"/>
          </reference>
          <reference field="12" count="1" selected="0">
            <x v="7"/>
          </reference>
          <reference field="13" count="1" selected="0">
            <x v="0"/>
          </reference>
          <reference field="14" count="1" selected="0">
            <x v="53"/>
          </reference>
          <reference field="15" count="1">
            <x v="0"/>
          </reference>
        </references>
      </pivotArea>
    </format>
    <format dxfId="198">
      <pivotArea dataOnly="0" labelOnly="1" fieldPosition="0">
        <references count="8">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selected="0">
            <x v="25"/>
          </reference>
          <reference field="15" count="1">
            <x v="29"/>
          </reference>
        </references>
      </pivotArea>
    </format>
    <format dxfId="197">
      <pivotArea dataOnly="0" labelOnly="1" fieldPosition="0">
        <references count="8">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selected="0">
            <x v="0"/>
          </reference>
          <reference field="15" count="1">
            <x v="0"/>
          </reference>
        </references>
      </pivotArea>
    </format>
    <format dxfId="196">
      <pivotArea dataOnly="0" labelOnly="1" fieldPosition="0">
        <references count="8">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195">
      <pivotArea dataOnly="0" labelOnly="1" fieldPosition="0">
        <references count="8">
          <reference field="0" count="1" selected="0">
            <x v="99"/>
          </reference>
          <reference field="1" count="1" selected="0">
            <x v="86"/>
          </reference>
          <reference field="2" count="1" selected="0">
            <x v="66"/>
          </reference>
          <reference field="3" count="1" selected="0">
            <x v="0"/>
          </reference>
          <reference field="12" count="1" selected="0">
            <x v="3"/>
          </reference>
          <reference field="13" count="1" selected="0">
            <x v="0"/>
          </reference>
          <reference field="14" count="1" selected="0">
            <x v="16"/>
          </reference>
          <reference field="15" count="1">
            <x v="28"/>
          </reference>
        </references>
      </pivotArea>
    </format>
    <format dxfId="194">
      <pivotArea dataOnly="0" labelOnly="1" fieldPosition="0">
        <references count="8">
          <reference field="0" count="1" selected="0">
            <x v="100"/>
          </reference>
          <reference field="1" count="1" selected="0">
            <x v="87"/>
          </reference>
          <reference field="2" count="1" selected="0">
            <x v="75"/>
          </reference>
          <reference field="3" count="1" selected="0">
            <x v="0"/>
          </reference>
          <reference field="12" count="1" selected="0">
            <x v="3"/>
          </reference>
          <reference field="13" count="1" selected="0">
            <x v="0"/>
          </reference>
          <reference field="14" count="1" selected="0">
            <x v="16"/>
          </reference>
          <reference field="15" count="1">
            <x v="26"/>
          </reference>
        </references>
      </pivotArea>
    </format>
    <format dxfId="193">
      <pivotArea dataOnly="0" labelOnly="1" fieldPosition="0">
        <references count="8">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selected="0">
            <x v="6"/>
          </reference>
          <reference field="15" count="1">
            <x v="0"/>
          </reference>
        </references>
      </pivotArea>
    </format>
    <format dxfId="192">
      <pivotArea dataOnly="0" labelOnly="1" fieldPosition="0">
        <references count="8">
          <reference field="0" count="1" selected="0">
            <x v="103"/>
          </reference>
          <reference field="1" count="1" selected="0">
            <x v="90"/>
          </reference>
          <reference field="2" count="1" selected="0">
            <x v="73"/>
          </reference>
          <reference field="3" count="1" selected="0">
            <x v="0"/>
          </reference>
          <reference field="12" count="1" selected="0">
            <x v="3"/>
          </reference>
          <reference field="13" count="1" selected="0">
            <x v="0"/>
          </reference>
          <reference field="14" count="1" selected="0">
            <x v="16"/>
          </reference>
          <reference field="15" count="1">
            <x v="42"/>
          </reference>
        </references>
      </pivotArea>
    </format>
    <format dxfId="191">
      <pivotArea dataOnly="0" labelOnly="1" fieldPosition="0">
        <references count="8">
          <reference field="0" count="1" selected="0">
            <x v="105"/>
          </reference>
          <reference field="1" count="1" selected="0">
            <x v="92"/>
          </reference>
          <reference field="2" count="1" selected="0">
            <x v="134"/>
          </reference>
          <reference field="3" count="1" selected="0">
            <x v="0"/>
          </reference>
          <reference field="12" count="1" selected="0">
            <x v="7"/>
          </reference>
          <reference field="13" count="1" selected="0">
            <x v="0"/>
          </reference>
          <reference field="14" count="1" selected="0">
            <x v="16"/>
          </reference>
          <reference field="15" count="1">
            <x v="0"/>
          </reference>
        </references>
      </pivotArea>
    </format>
    <format dxfId="190">
      <pivotArea dataOnly="0" labelOnly="1" fieldPosition="0">
        <references count="8">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selected="0">
            <x v="54"/>
          </reference>
          <reference field="15" count="1">
            <x v="30"/>
          </reference>
        </references>
      </pivotArea>
    </format>
    <format dxfId="189">
      <pivotArea dataOnly="0" labelOnly="1" fieldPosition="0">
        <references count="8">
          <reference field="0" count="1" selected="0">
            <x v="108"/>
          </reference>
          <reference field="1" count="1" selected="0">
            <x v="95"/>
          </reference>
          <reference field="2" count="1" selected="0">
            <x v="236"/>
          </reference>
          <reference field="3" count="1" selected="0">
            <x v="0"/>
          </reference>
          <reference field="12" count="1" selected="0">
            <x v="7"/>
          </reference>
          <reference field="13" count="1" selected="0">
            <x v="0"/>
          </reference>
          <reference field="14" count="1" selected="0">
            <x v="55"/>
          </reference>
          <reference field="15" count="1">
            <x v="31"/>
          </reference>
        </references>
      </pivotArea>
    </format>
    <format dxfId="188">
      <pivotArea dataOnly="0" labelOnly="1" fieldPosition="0">
        <references count="8">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selected="0">
            <x v="4"/>
          </reference>
          <reference field="15" count="1">
            <x v="26"/>
          </reference>
        </references>
      </pivotArea>
    </format>
    <format dxfId="187">
      <pivotArea dataOnly="0" labelOnly="1" fieldPosition="0">
        <references count="8">
          <reference field="0" count="1" selected="0">
            <x v="111"/>
          </reference>
          <reference field="1" count="1" selected="0">
            <x v="98"/>
          </reference>
          <reference field="2" count="1" selected="0">
            <x v="83"/>
          </reference>
          <reference field="3" count="1" selected="0">
            <x v="0"/>
          </reference>
          <reference field="12" count="1" selected="0">
            <x v="7"/>
          </reference>
          <reference field="13" count="1" selected="0">
            <x v="0"/>
          </reference>
          <reference field="14" count="1" selected="0">
            <x v="4"/>
          </reference>
          <reference field="15" count="1">
            <x v="27"/>
          </reference>
        </references>
      </pivotArea>
    </format>
    <format dxfId="186">
      <pivotArea dataOnly="0" labelOnly="1" fieldPosition="0">
        <references count="8">
          <reference field="0" count="1" selected="0">
            <x v="113"/>
          </reference>
          <reference field="1" count="1" selected="0">
            <x v="100"/>
          </reference>
          <reference field="2" count="1" selected="0">
            <x v="124"/>
          </reference>
          <reference field="3" count="1" selected="0">
            <x v="0"/>
          </reference>
          <reference field="12" count="1" selected="0">
            <x v="7"/>
          </reference>
          <reference field="13" count="1" selected="0">
            <x v="0"/>
          </reference>
          <reference field="14" count="1" selected="0">
            <x v="7"/>
          </reference>
          <reference field="15" count="1">
            <x v="0"/>
          </reference>
        </references>
      </pivotArea>
    </format>
    <format dxfId="185">
      <pivotArea dataOnly="0" labelOnly="1" fieldPosition="0">
        <references count="8">
          <reference field="0" count="1" selected="0">
            <x v="125"/>
          </reference>
          <reference field="1" count="1" selected="0">
            <x v="112"/>
          </reference>
          <reference field="2" count="1" selected="0">
            <x v="197"/>
          </reference>
          <reference field="3" count="1" selected="0">
            <x v="0"/>
          </reference>
          <reference field="12" count="1" selected="0">
            <x v="3"/>
          </reference>
          <reference field="13" count="1" selected="0">
            <x v="0"/>
          </reference>
          <reference field="14" count="1" selected="0">
            <x v="34"/>
          </reference>
          <reference field="15" count="1">
            <x v="32"/>
          </reference>
        </references>
      </pivotArea>
    </format>
    <format dxfId="184">
      <pivotArea dataOnly="0" labelOnly="1" fieldPosition="0">
        <references count="8">
          <reference field="0" count="1" selected="0">
            <x v="128"/>
          </reference>
          <reference field="1" count="1" selected="0">
            <x v="115"/>
          </reference>
          <reference field="2" count="1" selected="0">
            <x v="59"/>
          </reference>
          <reference field="3" count="1" selected="0">
            <x v="0"/>
          </reference>
          <reference field="12" count="1" selected="0">
            <x v="0"/>
          </reference>
          <reference field="13" count="1" selected="0">
            <x v="0"/>
          </reference>
          <reference field="14" count="1" selected="0">
            <x v="37"/>
          </reference>
          <reference field="15" count="1">
            <x v="0"/>
          </reference>
        </references>
      </pivotArea>
    </format>
    <format dxfId="183">
      <pivotArea dataOnly="0" labelOnly="1" fieldPosition="0">
        <references count="8">
          <reference field="0" count="1" selected="0">
            <x v="129"/>
          </reference>
          <reference field="1" count="1" selected="0">
            <x v="116"/>
          </reference>
          <reference field="2" count="1" selected="0">
            <x v="212"/>
          </reference>
          <reference field="3" count="1" selected="0">
            <x v="0"/>
          </reference>
          <reference field="12" count="1" selected="0">
            <x v="3"/>
          </reference>
          <reference field="13" count="1" selected="0">
            <x v="0"/>
          </reference>
          <reference field="14" count="1" selected="0">
            <x v="37"/>
          </reference>
          <reference field="15" count="1">
            <x v="32"/>
          </reference>
        </references>
      </pivotArea>
    </format>
    <format dxfId="182">
      <pivotArea dataOnly="0" labelOnly="1" fieldPosition="0">
        <references count="8">
          <reference field="0" count="1" selected="0">
            <x v="134"/>
          </reference>
          <reference field="1" count="1" selected="0">
            <x v="127"/>
          </reference>
          <reference field="2" count="1" selected="0">
            <x v="2"/>
          </reference>
          <reference field="3" count="1" selected="0">
            <x v="0"/>
          </reference>
          <reference field="12" count="1" selected="0">
            <x v="4"/>
          </reference>
          <reference field="13" count="1" selected="0">
            <x v="0"/>
          </reference>
          <reference field="14" count="1" selected="0">
            <x v="34"/>
          </reference>
          <reference field="15" count="1">
            <x v="43"/>
          </reference>
        </references>
      </pivotArea>
    </format>
    <format dxfId="181">
      <pivotArea dataOnly="0" labelOnly="1" fieldPosition="0">
        <references count="8">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selected="0">
            <x v="0"/>
          </reference>
          <reference field="15" count="1">
            <x v="0"/>
          </reference>
        </references>
      </pivotArea>
    </format>
    <format dxfId="180">
      <pivotArea dataOnly="0" labelOnly="1" fieldPosition="0">
        <references count="8">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selected="0">
            <x v="23"/>
          </reference>
          <reference field="15" count="1">
            <x v="33"/>
          </reference>
        </references>
      </pivotArea>
    </format>
    <format dxfId="179">
      <pivotArea dataOnly="0" labelOnly="1" fieldPosition="0">
        <references count="8">
          <reference field="0" count="1" selected="0">
            <x v="147"/>
          </reference>
          <reference field="1" count="1" selected="0">
            <x v="140"/>
          </reference>
          <reference field="2" count="1" selected="0">
            <x v="211"/>
          </reference>
          <reference field="3" count="1" selected="0">
            <x v="0"/>
          </reference>
          <reference field="12" count="1" selected="0">
            <x v="26"/>
          </reference>
          <reference field="13" count="1" selected="0">
            <x v="0"/>
          </reference>
          <reference field="14" count="1" selected="0">
            <x v="22"/>
          </reference>
          <reference field="15" count="1">
            <x v="24"/>
          </reference>
        </references>
      </pivotArea>
    </format>
    <format dxfId="178">
      <pivotArea dataOnly="0" labelOnly="1" fieldPosition="0">
        <references count="8">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selected="0">
            <x v="24"/>
          </reference>
          <reference field="15" count="1">
            <x v="2"/>
          </reference>
        </references>
      </pivotArea>
    </format>
    <format dxfId="177">
      <pivotArea dataOnly="0" labelOnly="1" fieldPosition="0">
        <references count="8">
          <reference field="0" count="1" selected="0">
            <x v="153"/>
          </reference>
          <reference field="1" count="1" selected="0">
            <x v="146"/>
          </reference>
          <reference field="2" count="1" selected="0">
            <x v="54"/>
          </reference>
          <reference field="3" count="1" selected="0">
            <x v="0"/>
          </reference>
          <reference field="12" count="1" selected="0">
            <x v="14"/>
          </reference>
          <reference field="13" count="1" selected="0">
            <x v="0"/>
          </reference>
          <reference field="14" count="1" selected="0">
            <x v="18"/>
          </reference>
          <reference field="15" count="1">
            <x v="0"/>
          </reference>
        </references>
      </pivotArea>
    </format>
    <format dxfId="176">
      <pivotArea dataOnly="0" labelOnly="1" fieldPosition="0">
        <references count="8">
          <reference field="0" count="1" selected="0">
            <x v="154"/>
          </reference>
          <reference field="1" count="1" selected="0">
            <x v="147"/>
          </reference>
          <reference field="2" count="1" selected="0">
            <x v="109"/>
          </reference>
          <reference field="3" count="1" selected="0">
            <x v="0"/>
          </reference>
          <reference field="12" count="1" selected="0">
            <x v="14"/>
          </reference>
          <reference field="13" count="1" selected="0">
            <x v="0"/>
          </reference>
          <reference field="14" count="1" selected="0">
            <x v="18"/>
          </reference>
          <reference field="15" count="1">
            <x v="3"/>
          </reference>
        </references>
      </pivotArea>
    </format>
    <format dxfId="175">
      <pivotArea dataOnly="0" labelOnly="1" fieldPosition="0">
        <references count="8">
          <reference field="0" count="1" selected="0">
            <x v="155"/>
          </reference>
          <reference field="1" count="1" selected="0">
            <x v="148"/>
          </reference>
          <reference field="2" count="1" selected="0">
            <x v="3"/>
          </reference>
          <reference field="3" count="1" selected="0">
            <x v="0"/>
          </reference>
          <reference field="12" count="1" selected="0">
            <x v="23"/>
          </reference>
          <reference field="13" count="1" selected="0">
            <x v="0"/>
          </reference>
          <reference field="14" count="1" selected="0">
            <x v="18"/>
          </reference>
          <reference field="15" count="1">
            <x v="1"/>
          </reference>
        </references>
      </pivotArea>
    </format>
    <format dxfId="174">
      <pivotArea dataOnly="0" labelOnly="1" fieldPosition="0">
        <references count="8">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selected="0">
            <x v="51"/>
          </reference>
          <reference field="15" count="1">
            <x v="8"/>
          </reference>
        </references>
      </pivotArea>
    </format>
    <format dxfId="173">
      <pivotArea dataOnly="0" labelOnly="1" fieldPosition="0">
        <references count="8">
          <reference field="0" count="1" selected="0">
            <x v="161"/>
          </reference>
          <reference field="1" count="1" selected="0">
            <x v="185"/>
          </reference>
          <reference field="2" count="1" selected="0">
            <x v="186"/>
          </reference>
          <reference field="3" count="1" selected="0">
            <x v="0"/>
          </reference>
          <reference field="12" count="1" selected="0">
            <x v="9"/>
          </reference>
          <reference field="13" count="1" selected="0">
            <x v="0"/>
          </reference>
          <reference field="14" count="1" selected="0">
            <x v="52"/>
          </reference>
          <reference field="15" count="1">
            <x v="7"/>
          </reference>
        </references>
      </pivotArea>
    </format>
    <format dxfId="172">
      <pivotArea dataOnly="0" labelOnly="1" fieldPosition="0">
        <references count="8">
          <reference field="0" count="1" selected="0">
            <x v="162"/>
          </reference>
          <reference field="1" count="1" selected="0">
            <x v="186"/>
          </reference>
          <reference field="2" count="1" selected="0">
            <x v="125"/>
          </reference>
          <reference field="3" count="1" selected="0">
            <x v="0"/>
          </reference>
          <reference field="12" count="1" selected="0">
            <x v="10"/>
          </reference>
          <reference field="13" count="1" selected="0">
            <x v="0"/>
          </reference>
          <reference field="14" count="1" selected="0">
            <x v="65"/>
          </reference>
          <reference field="15" count="1">
            <x v="0"/>
          </reference>
        </references>
      </pivotArea>
    </format>
    <format dxfId="171">
      <pivotArea dataOnly="0" labelOnly="1" fieldPosition="0">
        <references count="8">
          <reference field="0" count="1" selected="0">
            <x v="164"/>
          </reference>
          <reference field="1" count="1" selected="0">
            <x v="188"/>
          </reference>
          <reference field="2" count="1" selected="0">
            <x v="119"/>
          </reference>
          <reference field="3" count="1" selected="0">
            <x v="0"/>
          </reference>
          <reference field="12" count="1" selected="0">
            <x v="13"/>
          </reference>
          <reference field="13" count="1" selected="0">
            <x v="0"/>
          </reference>
          <reference field="14" count="1" selected="0">
            <x v="26"/>
          </reference>
          <reference field="15" count="1">
            <x v="5"/>
          </reference>
        </references>
      </pivotArea>
    </format>
    <format dxfId="170">
      <pivotArea dataOnly="0" labelOnly="1" fieldPosition="0">
        <references count="8">
          <reference field="0" count="1" selected="0">
            <x v="165"/>
          </reference>
          <reference field="1" count="1" selected="0">
            <x v="189"/>
          </reference>
          <reference field="2" count="1" selected="0">
            <x v="156"/>
          </reference>
          <reference field="3" count="1" selected="0">
            <x v="0"/>
          </reference>
          <reference field="12" count="1" selected="0">
            <x v="13"/>
          </reference>
          <reference field="13" count="1" selected="0">
            <x v="0"/>
          </reference>
          <reference field="14" count="1" selected="0">
            <x v="21"/>
          </reference>
          <reference field="15" count="1">
            <x v="6"/>
          </reference>
        </references>
      </pivotArea>
    </format>
    <format dxfId="169">
      <pivotArea dataOnly="0" labelOnly="1" fieldPosition="0">
        <references count="8">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selected="0">
            <x v="7"/>
          </reference>
          <reference field="15" count="1">
            <x v="19"/>
          </reference>
        </references>
      </pivotArea>
    </format>
    <format dxfId="168">
      <pivotArea dataOnly="0" labelOnly="1" fieldPosition="0">
        <references count="8">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selected="0">
            <x v="52"/>
          </reference>
          <reference field="15" count="1">
            <x v="18"/>
          </reference>
        </references>
      </pivotArea>
    </format>
    <format dxfId="167">
      <pivotArea dataOnly="0" labelOnly="1" fieldPosition="0">
        <references count="8">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selected="0">
            <x v="8"/>
          </reference>
          <reference field="15" count="1">
            <x v="30"/>
          </reference>
        </references>
      </pivotArea>
    </format>
    <format dxfId="166">
      <pivotArea dataOnly="0" labelOnly="1" fieldPosition="0">
        <references count="8">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selected="0">
            <x v="20"/>
          </reference>
          <reference field="15" count="1">
            <x v="38"/>
          </reference>
        </references>
      </pivotArea>
    </format>
    <format dxfId="165">
      <pivotArea dataOnly="0" labelOnly="1" fieldPosition="0">
        <references count="8">
          <reference field="0" count="1" selected="0">
            <x v="175"/>
          </reference>
          <reference field="1" count="1" selected="0">
            <x v="207"/>
          </reference>
          <reference field="2" count="1" selected="0">
            <x v="172"/>
          </reference>
          <reference field="3" count="1" selected="0">
            <x v="0"/>
          </reference>
          <reference field="12" count="1" selected="0">
            <x v="21"/>
          </reference>
          <reference field="13" count="1" selected="0">
            <x v="0"/>
          </reference>
          <reference field="14" count="1" selected="0">
            <x v="26"/>
          </reference>
          <reference field="15" count="1">
            <x v="0"/>
          </reference>
        </references>
      </pivotArea>
    </format>
    <format dxfId="164">
      <pivotArea dataOnly="0" labelOnly="1" fieldPosition="0">
        <references count="8">
          <reference field="0" count="1" selected="0">
            <x v="177"/>
          </reference>
          <reference field="1" count="1" selected="0">
            <x v="209"/>
          </reference>
          <reference field="2" count="1" selected="0">
            <x v="114"/>
          </reference>
          <reference field="3" count="1" selected="0">
            <x v="0"/>
          </reference>
          <reference field="12" count="1" selected="0">
            <x v="20"/>
          </reference>
          <reference field="13" count="1" selected="0">
            <x v="0"/>
          </reference>
          <reference field="14" count="1" selected="0">
            <x v="27"/>
          </reference>
          <reference field="15" count="1">
            <x v="10"/>
          </reference>
        </references>
      </pivotArea>
    </format>
    <format dxfId="163">
      <pivotArea dataOnly="0" labelOnly="1" fieldPosition="0">
        <references count="8">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selected="0">
            <x v="26"/>
          </reference>
          <reference field="15" count="1">
            <x v="0"/>
          </reference>
        </references>
      </pivotArea>
    </format>
    <format dxfId="162">
      <pivotArea dataOnly="0" labelOnly="1" fieldPosition="0">
        <references count="8">
          <reference field="0" count="1" selected="0">
            <x v="179"/>
          </reference>
          <reference field="1" count="1" selected="0">
            <x v="211"/>
          </reference>
          <reference field="2" count="1" selected="0">
            <x v="96"/>
          </reference>
          <reference field="3" count="1" selected="0">
            <x v="0"/>
          </reference>
          <reference field="12" count="1" selected="0">
            <x v="20"/>
          </reference>
          <reference field="13" count="1" selected="0">
            <x v="0"/>
          </reference>
          <reference field="14" count="1" selected="0">
            <x v="26"/>
          </reference>
          <reference field="15" count="1">
            <x v="39"/>
          </reference>
        </references>
      </pivotArea>
    </format>
    <format dxfId="161">
      <pivotArea dataOnly="0" labelOnly="1" fieldPosition="0">
        <references count="8">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selected="0">
            <x v="32"/>
          </reference>
          <reference field="15" count="1">
            <x v="43"/>
          </reference>
        </references>
      </pivotArea>
    </format>
    <format dxfId="160">
      <pivotArea dataOnly="0" labelOnly="1" fieldPosition="0">
        <references count="8">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selected="0">
            <x v="38"/>
          </reference>
          <reference field="15" count="1">
            <x v="15"/>
          </reference>
        </references>
      </pivotArea>
    </format>
    <format dxfId="159">
      <pivotArea dataOnly="0" labelOnly="1" fieldPosition="0">
        <references count="8">
          <reference field="0" count="1" selected="0">
            <x v="182"/>
          </reference>
          <reference field="1" count="1" selected="0">
            <x v="214"/>
          </reference>
          <reference field="2" count="1" selected="0">
            <x v="235"/>
          </reference>
          <reference field="3" count="1" selected="0">
            <x v="0"/>
          </reference>
          <reference field="12" count="1" selected="0">
            <x v="7"/>
          </reference>
          <reference field="13" count="1" selected="0">
            <x v="0"/>
          </reference>
          <reference field="14" count="1" selected="0">
            <x v="38"/>
          </reference>
          <reference field="15" count="1">
            <x v="0"/>
          </reference>
        </references>
      </pivotArea>
    </format>
    <format dxfId="158">
      <pivotArea dataOnly="0" labelOnly="1" fieldPosition="0">
        <references count="8">
          <reference field="0" count="1" selected="0">
            <x v="183"/>
          </reference>
          <reference field="1" count="1" selected="0">
            <x v="215"/>
          </reference>
          <reference field="2" count="1" selected="0">
            <x v="206"/>
          </reference>
          <reference field="3" count="1" selected="0">
            <x v="0"/>
          </reference>
          <reference field="12" count="1" selected="0">
            <x v="14"/>
          </reference>
          <reference field="13" count="1" selected="0">
            <x v="0"/>
          </reference>
          <reference field="14" count="1" selected="0">
            <x v="38"/>
          </reference>
          <reference field="15" count="1">
            <x v="15"/>
          </reference>
        </references>
      </pivotArea>
    </format>
    <format dxfId="157">
      <pivotArea dataOnly="0" labelOnly="1" fieldPosition="0">
        <references count="8">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selected="0">
            <x v="44"/>
          </reference>
          <reference field="15" count="1">
            <x v="37"/>
          </reference>
        </references>
      </pivotArea>
    </format>
    <format dxfId="156">
      <pivotArea dataOnly="0" labelOnly="1" fieldPosition="0">
        <references count="8">
          <reference field="0" count="1" selected="0">
            <x v="186"/>
          </reference>
          <reference field="1" count="1" selected="0">
            <x v="218"/>
          </reference>
          <reference field="2" count="1" selected="0">
            <x v="93"/>
          </reference>
          <reference field="3" count="1" selected="0">
            <x v="0"/>
          </reference>
          <reference field="12" count="1" selected="0">
            <x v="12"/>
          </reference>
          <reference field="13" count="1" selected="0">
            <x v="2"/>
          </reference>
          <reference field="14" count="1" selected="0">
            <x v="42"/>
          </reference>
          <reference field="15" count="1">
            <x v="15"/>
          </reference>
        </references>
      </pivotArea>
    </format>
    <format dxfId="155">
      <pivotArea dataOnly="0" labelOnly="1" fieldPosition="0">
        <references count="8">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selected="0">
            <x v="46"/>
          </reference>
          <reference field="15" count="1">
            <x v="25"/>
          </reference>
        </references>
      </pivotArea>
    </format>
    <format dxfId="154">
      <pivotArea dataOnly="0" labelOnly="1" fieldPosition="0">
        <references count="8">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selected="0">
            <x v="63"/>
          </reference>
          <reference field="15" count="1">
            <x v="23"/>
          </reference>
        </references>
      </pivotArea>
    </format>
    <format dxfId="153">
      <pivotArea dataOnly="0" labelOnly="1" fieldPosition="0">
        <references count="8">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selected="0">
            <x v="38"/>
          </reference>
          <reference field="15" count="1">
            <x v="0"/>
          </reference>
        </references>
      </pivotArea>
    </format>
    <format dxfId="152">
      <pivotArea dataOnly="0" labelOnly="1" fieldPosition="0">
        <references count="8">
          <reference field="0" count="1" selected="0">
            <x v="197"/>
          </reference>
          <reference field="1" count="1" selected="0">
            <x v="236"/>
          </reference>
          <reference field="2" count="1" selected="0">
            <x v="102"/>
          </reference>
          <reference field="3" count="1" selected="0">
            <x v="0"/>
          </reference>
          <reference field="12" count="1" selected="0">
            <x v="18"/>
          </reference>
          <reference field="13" count="1" selected="0">
            <x v="0"/>
          </reference>
          <reference field="14" count="1" selected="0">
            <x v="0"/>
          </reference>
          <reference field="15" count="1">
            <x v="36"/>
          </reference>
        </references>
      </pivotArea>
    </format>
    <format dxfId="151">
      <pivotArea dataOnly="0" labelOnly="1" fieldPosition="0">
        <references count="8">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selected="0">
            <x v="20"/>
          </reference>
          <reference field="15" count="1">
            <x v="9"/>
          </reference>
        </references>
      </pivotArea>
    </format>
    <format dxfId="150">
      <pivotArea dataOnly="0" labelOnly="1" fieldPosition="0">
        <references count="8">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selected="0">
            <x v="39"/>
          </reference>
          <reference field="15" count="1">
            <x v="15"/>
          </reference>
        </references>
      </pivotArea>
    </format>
    <format dxfId="149">
      <pivotArea dataOnly="0" labelOnly="1" fieldPosition="0">
        <references count="8">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selected="0">
            <x v="67"/>
          </reference>
          <reference field="15" count="1">
            <x v="47"/>
          </reference>
        </references>
      </pivotArea>
    </format>
    <format dxfId="148">
      <pivotArea dataOnly="0" labelOnly="1" fieldPosition="0">
        <references count="8">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selected="0">
            <x v="38"/>
          </reference>
          <reference field="15" count="1">
            <x v="15"/>
          </reference>
        </references>
      </pivotArea>
    </format>
    <format dxfId="147">
      <pivotArea dataOnly="0" labelOnly="1" fieldPosition="0">
        <references count="9">
          <reference field="0" count="1" selected="0">
            <x v="0"/>
          </reference>
          <reference field="1" count="1" selected="0">
            <x v="228"/>
          </reference>
          <reference field="2" count="1" selected="0">
            <x v="153"/>
          </reference>
          <reference field="3" count="1" selected="0">
            <x v="0"/>
          </reference>
          <reference field="12" count="1" selected="0">
            <x v="7"/>
          </reference>
          <reference field="13" count="1" selected="0">
            <x v="24"/>
          </reference>
          <reference field="14" count="1" selected="0">
            <x v="38"/>
          </reference>
          <reference field="15" count="1" selected="0">
            <x v="15"/>
          </reference>
          <reference field="16" count="1">
            <x v="63"/>
          </reference>
        </references>
      </pivotArea>
    </format>
    <format dxfId="146">
      <pivotArea dataOnly="0" labelOnly="1" fieldPosition="0">
        <references count="9">
          <reference field="0" count="1" selected="0">
            <x v="2"/>
          </reference>
          <reference field="1" count="1" selected="0">
            <x v="230"/>
          </reference>
          <reference field="2" count="1" selected="0">
            <x v="225"/>
          </reference>
          <reference field="3" count="1" selected="0">
            <x v="0"/>
          </reference>
          <reference field="12" count="1" selected="0">
            <x v="7"/>
          </reference>
          <reference field="13" count="1" selected="0">
            <x v="0"/>
          </reference>
          <reference field="14" count="1" selected="0">
            <x v="0"/>
          </reference>
          <reference field="15" count="1" selected="0">
            <x v="14"/>
          </reference>
          <reference field="16" count="1">
            <x v="62"/>
          </reference>
        </references>
      </pivotArea>
    </format>
    <format dxfId="145">
      <pivotArea dataOnly="0" labelOnly="1" fieldPosition="0">
        <references count="9">
          <reference field="0" count="1" selected="0">
            <x v="3"/>
          </reference>
          <reference field="1" count="1" selected="0">
            <x v="231"/>
          </reference>
          <reference field="2" count="1" selected="0">
            <x v="88"/>
          </reference>
          <reference field="3" count="1" selected="0">
            <x v="0"/>
          </reference>
          <reference field="12" count="1" selected="0">
            <x v="3"/>
          </reference>
          <reference field="13" count="1" selected="0">
            <x v="0"/>
          </reference>
          <reference field="14" count="1" selected="0">
            <x v="35"/>
          </reference>
          <reference field="15" count="1" selected="0">
            <x v="43"/>
          </reference>
          <reference field="16" count="1">
            <x v="64"/>
          </reference>
        </references>
      </pivotArea>
    </format>
    <format dxfId="144">
      <pivotArea dataOnly="0" labelOnly="1" fieldPosition="0">
        <references count="9">
          <reference field="0" count="1" selected="0">
            <x v="5"/>
          </reference>
          <reference field="1" count="1" selected="0">
            <x v="233"/>
          </reference>
          <reference field="2" count="1" selected="0">
            <x v="224"/>
          </reference>
          <reference field="3" count="1" selected="0">
            <x v="0"/>
          </reference>
          <reference field="12" count="1" selected="0">
            <x v="7"/>
          </reference>
          <reference field="13" count="1" selected="0">
            <x v="0"/>
          </reference>
          <reference field="14" count="1" selected="0">
            <x v="38"/>
          </reference>
          <reference field="15" count="1" selected="0">
            <x v="15"/>
          </reference>
          <reference field="16" count="1">
            <x v="63"/>
          </reference>
        </references>
      </pivotArea>
    </format>
    <format dxfId="143">
      <pivotArea dataOnly="0" labelOnly="1" fieldPosition="0">
        <references count="9">
          <reference field="0" count="1" selected="0">
            <x v="7"/>
          </reference>
          <reference field="1" count="1" selected="0">
            <x v="118"/>
          </reference>
          <reference field="2" count="1" selected="0">
            <x v="171"/>
          </reference>
          <reference field="3" count="1" selected="0">
            <x v="0"/>
          </reference>
          <reference field="12" count="1" selected="0">
            <x v="0"/>
          </reference>
          <reference field="13" count="1" selected="0">
            <x v="0"/>
          </reference>
          <reference field="14" count="1" selected="0">
            <x v="28"/>
          </reference>
          <reference field="15" count="1" selected="0">
            <x v="0"/>
          </reference>
          <reference field="16" count="1">
            <x v="0"/>
          </reference>
        </references>
      </pivotArea>
    </format>
    <format dxfId="142">
      <pivotArea dataOnly="0" labelOnly="1" fieldPosition="0">
        <references count="9">
          <reference field="0" count="1" selected="0">
            <x v="12"/>
          </reference>
          <reference field="1" count="1" selected="0">
            <x v="123"/>
          </reference>
          <reference field="2" count="1" selected="0">
            <x v="150"/>
          </reference>
          <reference field="3" count="1" selected="0">
            <x v="0"/>
          </reference>
          <reference field="12" count="1" selected="0">
            <x v="0"/>
          </reference>
          <reference field="13" count="1" selected="0">
            <x v="2"/>
          </reference>
          <reference field="14" count="1" selected="0">
            <x v="40"/>
          </reference>
          <reference field="15" count="1" selected="0">
            <x v="15"/>
          </reference>
          <reference field="16" count="1">
            <x v="63"/>
          </reference>
        </references>
      </pivotArea>
    </format>
    <format dxfId="141">
      <pivotArea dataOnly="0" labelOnly="1" fieldPosition="0">
        <references count="9">
          <reference field="0" count="1" selected="0">
            <x v="16"/>
          </reference>
          <reference field="1" count="1" selected="0">
            <x v="64"/>
          </reference>
          <reference field="2" count="1" selected="0">
            <x v="157"/>
          </reference>
          <reference field="3" count="1" selected="0">
            <x v="0"/>
          </reference>
          <reference field="12" count="1" selected="0">
            <x v="7"/>
          </reference>
          <reference field="13" count="1" selected="0">
            <x v="0"/>
          </reference>
          <reference field="14" count="1" selected="0">
            <x v="38"/>
          </reference>
          <reference field="15" count="1" selected="0">
            <x v="14"/>
          </reference>
          <reference field="16" count="1">
            <x v="0"/>
          </reference>
        </references>
      </pivotArea>
    </format>
    <format dxfId="140">
      <pivotArea dataOnly="0" labelOnly="1" fieldPosition="0">
        <references count="9">
          <reference field="0" count="1" selected="0">
            <x v="25"/>
          </reference>
          <reference field="1" count="1" selected="0">
            <x v="22"/>
          </reference>
          <reference field="2" count="1" selected="0">
            <x v="84"/>
          </reference>
          <reference field="3" count="1" selected="0">
            <x v="0"/>
          </reference>
          <reference field="12" count="1" selected="0">
            <x v="9"/>
          </reference>
          <reference field="13" count="1" selected="0">
            <x v="0"/>
          </reference>
          <reference field="14" count="1" selected="0">
            <x v="1"/>
          </reference>
          <reference field="15" count="1" selected="0">
            <x v="21"/>
          </reference>
          <reference field="16" count="1">
            <x v="7"/>
          </reference>
        </references>
      </pivotArea>
    </format>
    <format dxfId="139">
      <pivotArea dataOnly="0" labelOnly="1" fieldPosition="0">
        <references count="9">
          <reference field="0" count="1" selected="0">
            <x v="26"/>
          </reference>
          <reference field="1" count="1" selected="0">
            <x v="23"/>
          </reference>
          <reference field="2" count="1" selected="0">
            <x v="217"/>
          </reference>
          <reference field="3" count="1" selected="0">
            <x v="0"/>
          </reference>
          <reference field="12" count="1" selected="0">
            <x v="5"/>
          </reference>
          <reference field="13" count="1" selected="0">
            <x v="0"/>
          </reference>
          <reference field="14" count="1" selected="0">
            <x v="1"/>
          </reference>
          <reference field="15" count="1" selected="0">
            <x v="45"/>
          </reference>
          <reference field="16" count="1">
            <x v="4"/>
          </reference>
        </references>
      </pivotArea>
    </format>
    <format dxfId="138">
      <pivotArea dataOnly="0" labelOnly="1" fieldPosition="0">
        <references count="9">
          <reference field="0" count="1" selected="0">
            <x v="28"/>
          </reference>
          <reference field="1" count="1" selected="0">
            <x v="25"/>
          </reference>
          <reference field="2" count="1" selected="0">
            <x v="52"/>
          </reference>
          <reference field="3" count="1" selected="0">
            <x v="0"/>
          </reference>
          <reference field="12" count="1" selected="0">
            <x v="0"/>
          </reference>
          <reference field="13" count="1" selected="0">
            <x v="0"/>
          </reference>
          <reference field="14" count="1" selected="0">
            <x v="3"/>
          </reference>
          <reference field="15" count="1" selected="0">
            <x v="0"/>
          </reference>
          <reference field="16" count="1">
            <x v="0"/>
          </reference>
        </references>
      </pivotArea>
    </format>
    <format dxfId="137">
      <pivotArea dataOnly="0" labelOnly="1" fieldPosition="0">
        <references count="9">
          <reference field="0" count="1" selected="0">
            <x v="35"/>
          </reference>
          <reference field="1" count="1" selected="0">
            <x v="32"/>
          </reference>
          <reference field="2" count="1" selected="0">
            <x v="51"/>
          </reference>
          <reference field="3" count="1" selected="0">
            <x v="0"/>
          </reference>
          <reference field="12" count="1" selected="0">
            <x v="9"/>
          </reference>
          <reference field="13" count="1" selected="0">
            <x v="0"/>
          </reference>
          <reference field="14" count="1" selected="0">
            <x v="61"/>
          </reference>
          <reference field="15" count="1" selected="0">
            <x v="23"/>
          </reference>
          <reference field="16" count="1">
            <x v="13"/>
          </reference>
        </references>
      </pivotArea>
    </format>
    <format dxfId="136">
      <pivotArea dataOnly="0" labelOnly="1" fieldPosition="0">
        <references count="9">
          <reference field="0" count="1" selected="0">
            <x v="36"/>
          </reference>
          <reference field="1" count="1" selected="0">
            <x v="33"/>
          </reference>
          <reference field="2" count="1" selected="0">
            <x v="130"/>
          </reference>
          <reference field="3" count="1" selected="0">
            <x v="0"/>
          </reference>
          <reference field="12" count="1" selected="0">
            <x v="22"/>
          </reference>
          <reference field="13" count="1" selected="0">
            <x v="0"/>
          </reference>
          <reference field="14" count="1" selected="0">
            <x v="2"/>
          </reference>
          <reference field="15" count="1" selected="0">
            <x v="23"/>
          </reference>
          <reference field="16" count="1">
            <x v="2"/>
          </reference>
        </references>
      </pivotArea>
    </format>
    <format dxfId="135">
      <pivotArea dataOnly="0" labelOnly="1" fieldPosition="0">
        <references count="9">
          <reference field="0" count="1" selected="0">
            <x v="38"/>
          </reference>
          <reference field="1" count="1" selected="0">
            <x v="0"/>
          </reference>
          <reference field="2" count="1" selected="0">
            <x v="45"/>
          </reference>
          <reference field="3" count="1" selected="0">
            <x v="0"/>
          </reference>
          <reference field="12" count="1" selected="0">
            <x v="10"/>
          </reference>
          <reference field="13" count="1" selected="0">
            <x v="0"/>
          </reference>
          <reference field="14" count="1" selected="0">
            <x v="62"/>
          </reference>
          <reference field="15" count="1" selected="0">
            <x v="16"/>
          </reference>
          <reference field="16" count="1">
            <x v="39"/>
          </reference>
        </references>
      </pivotArea>
    </format>
    <format dxfId="134">
      <pivotArea dataOnly="0" labelOnly="1" fieldPosition="0">
        <references count="9">
          <reference field="0" count="1" selected="0">
            <x v="39"/>
          </reference>
          <reference field="1" count="1" selected="0">
            <x v="1"/>
          </reference>
          <reference field="2" count="1" selected="0">
            <x v="46"/>
          </reference>
          <reference field="3" count="1" selected="0">
            <x v="0"/>
          </reference>
          <reference field="12" count="1" selected="0">
            <x v="10"/>
          </reference>
          <reference field="13" count="1" selected="0">
            <x v="0"/>
          </reference>
          <reference field="14" count="1" selected="0">
            <x v="62"/>
          </reference>
          <reference field="15" count="1" selected="0">
            <x v="16"/>
          </reference>
          <reference field="16" count="1">
            <x v="40"/>
          </reference>
        </references>
      </pivotArea>
    </format>
    <format dxfId="133">
      <pivotArea dataOnly="0" labelOnly="1" fieldPosition="0">
        <references count="9">
          <reference field="0" count="1" selected="0">
            <x v="42"/>
          </reference>
          <reference field="1" count="1" selected="0">
            <x v="4"/>
          </reference>
          <reference field="2" count="1" selected="0">
            <x v="64"/>
          </reference>
          <reference field="3" count="1" selected="0">
            <x v="0"/>
          </reference>
          <reference field="12" count="1" selected="0">
            <x v="10"/>
          </reference>
          <reference field="13" count="1" selected="0">
            <x v="0"/>
          </reference>
          <reference field="14" count="1" selected="0">
            <x v="58"/>
          </reference>
          <reference field="15" count="1" selected="0">
            <x v="16"/>
          </reference>
          <reference field="16" count="1">
            <x v="35"/>
          </reference>
        </references>
      </pivotArea>
    </format>
    <format dxfId="132">
      <pivotArea dataOnly="0" labelOnly="1" fieldPosition="0">
        <references count="9">
          <reference field="0" count="1" selected="0">
            <x v="43"/>
          </reference>
          <reference field="1" count="1" selected="0">
            <x v="5"/>
          </reference>
          <reference field="2" count="1" selected="0">
            <x v="19"/>
          </reference>
          <reference field="3" count="1" selected="0">
            <x v="0"/>
          </reference>
          <reference field="12" count="1" selected="0">
            <x v="10"/>
          </reference>
          <reference field="13" count="1" selected="0">
            <x v="0"/>
          </reference>
          <reference field="14" count="1" selected="0">
            <x v="56"/>
          </reference>
          <reference field="15" count="1" selected="0">
            <x v="0"/>
          </reference>
          <reference field="16" count="1">
            <x v="0"/>
          </reference>
        </references>
      </pivotArea>
    </format>
    <format dxfId="131">
      <pivotArea dataOnly="0" labelOnly="1" fieldPosition="0">
        <references count="9">
          <reference field="0" count="1" selected="0">
            <x v="45"/>
          </reference>
          <reference field="1" count="1" selected="0">
            <x v="7"/>
          </reference>
          <reference field="2" count="1" selected="0">
            <x v="22"/>
          </reference>
          <reference field="3" count="1" selected="0">
            <x v="0"/>
          </reference>
          <reference field="12" count="1" selected="0">
            <x v="10"/>
          </reference>
          <reference field="13" count="1" selected="0">
            <x v="0"/>
          </reference>
          <reference field="14" count="1" selected="0">
            <x v="56"/>
          </reference>
          <reference field="15" count="1" selected="0">
            <x v="16"/>
          </reference>
          <reference field="16" count="1">
            <x v="36"/>
          </reference>
        </references>
      </pivotArea>
    </format>
    <format dxfId="130">
      <pivotArea dataOnly="0" labelOnly="1" fieldPosition="0">
        <references count="9">
          <reference field="0" count="1" selected="0">
            <x v="46"/>
          </reference>
          <reference field="1" count="1" selected="0">
            <x v="8"/>
          </reference>
          <reference field="2" count="1" selected="0">
            <x v="135"/>
          </reference>
          <reference field="3" count="1" selected="0">
            <x v="0"/>
          </reference>
          <reference field="12" count="1" selected="0">
            <x v="10"/>
          </reference>
          <reference field="13" count="1" selected="0">
            <x v="0"/>
          </reference>
          <reference field="14" count="1" selected="0">
            <x v="56"/>
          </reference>
          <reference field="15" count="1" selected="0">
            <x v="16"/>
          </reference>
          <reference field="16" count="1">
            <x v="0"/>
          </reference>
        </references>
      </pivotArea>
    </format>
    <format dxfId="129">
      <pivotArea dataOnly="0" labelOnly="1" fieldPosition="0">
        <references count="9">
          <reference field="0" count="1" selected="0">
            <x v="47"/>
          </reference>
          <reference field="1" count="1" selected="0">
            <x v="9"/>
          </reference>
          <reference field="2" count="1" selected="0">
            <x v="141"/>
          </reference>
          <reference field="3" count="1" selected="0">
            <x v="0"/>
          </reference>
          <reference field="12" count="1" selected="0">
            <x v="10"/>
          </reference>
          <reference field="13" count="1" selected="0">
            <x v="0"/>
          </reference>
          <reference field="14" count="1" selected="0">
            <x v="56"/>
          </reference>
          <reference field="15" count="1" selected="0">
            <x v="22"/>
          </reference>
          <reference field="16" count="1">
            <x v="37"/>
          </reference>
        </references>
      </pivotArea>
    </format>
    <format dxfId="128">
      <pivotArea dataOnly="0" labelOnly="1" fieldPosition="0">
        <references count="9">
          <reference field="0" count="1" selected="0">
            <x v="49"/>
          </reference>
          <reference field="1" count="1" selected="0">
            <x v="11"/>
          </reference>
          <reference field="2" count="1" selected="0">
            <x v="127"/>
          </reference>
          <reference field="3" count="1" selected="0">
            <x v="0"/>
          </reference>
          <reference field="12" count="1" selected="0">
            <x v="10"/>
          </reference>
          <reference field="13" count="1" selected="0">
            <x v="0"/>
          </reference>
          <reference field="14" count="1" selected="0">
            <x v="66"/>
          </reference>
          <reference field="15" count="1" selected="0">
            <x v="17"/>
          </reference>
          <reference field="16" count="1">
            <x v="0"/>
          </reference>
        </references>
      </pivotArea>
    </format>
    <format dxfId="127">
      <pivotArea dataOnly="0" labelOnly="1" fieldPosition="0">
        <references count="9">
          <reference field="0" count="1" selected="0">
            <x v="55"/>
          </reference>
          <reference field="1" count="1" selected="0">
            <x v="35"/>
          </reference>
          <reference field="2" count="1" selected="0">
            <x v="65"/>
          </reference>
          <reference field="3" count="1" selected="0">
            <x v="0"/>
          </reference>
          <reference field="12" count="1" selected="0">
            <x v="3"/>
          </reference>
          <reference field="13" count="1" selected="0">
            <x v="0"/>
          </reference>
          <reference field="14" count="1" selected="0">
            <x v="34"/>
          </reference>
          <reference field="15" count="1" selected="0">
            <x v="43"/>
          </reference>
          <reference field="16" count="1">
            <x v="19"/>
          </reference>
        </references>
      </pivotArea>
    </format>
    <format dxfId="126">
      <pivotArea dataOnly="0" labelOnly="1" fieldPosition="0">
        <references count="9">
          <reference field="0" count="1" selected="0">
            <x v="62"/>
          </reference>
          <reference field="1" count="1" selected="0">
            <x v="42"/>
          </reference>
          <reference field="2" count="1" selected="0">
            <x v="15"/>
          </reference>
          <reference field="3" count="1" selected="0">
            <x v="0"/>
          </reference>
          <reference field="12" count="1" selected="0">
            <x v="3"/>
          </reference>
          <reference field="13" count="1" selected="0">
            <x v="0"/>
          </reference>
          <reference field="14" count="1" selected="0">
            <x v="47"/>
          </reference>
          <reference field="15" count="1" selected="0">
            <x v="43"/>
          </reference>
          <reference field="16" count="1">
            <x v="0"/>
          </reference>
        </references>
      </pivotArea>
    </format>
    <format dxfId="125">
      <pivotArea dataOnly="0" labelOnly="1" fieldPosition="0">
        <references count="9">
          <reference field="0" count="1" selected="0">
            <x v="66"/>
          </reference>
          <reference field="1" count="1" selected="0">
            <x v="46"/>
          </reference>
          <reference field="2" count="1" selected="0">
            <x v="92"/>
          </reference>
          <reference field="3" count="1" selected="0">
            <x v="0"/>
          </reference>
          <reference field="12" count="1" selected="0">
            <x v="3"/>
          </reference>
          <reference field="13" count="1" selected="0">
            <x v="0"/>
          </reference>
          <reference field="14" count="1" selected="0">
            <x v="14"/>
          </reference>
          <reference field="15" count="1" selected="0">
            <x v="40"/>
          </reference>
          <reference field="16" count="1">
            <x v="31"/>
          </reference>
        </references>
      </pivotArea>
    </format>
    <format dxfId="124">
      <pivotArea dataOnly="0" labelOnly="1" fieldPosition="0">
        <references count="9">
          <reference field="0" count="1" selected="0">
            <x v="67"/>
          </reference>
          <reference field="1" count="1" selected="0">
            <x v="47"/>
          </reference>
          <reference field="2" count="1" selected="0">
            <x v="181"/>
          </reference>
          <reference field="3" count="1" selected="0">
            <x v="0"/>
          </reference>
          <reference field="12" count="1" selected="0">
            <x v="3"/>
          </reference>
          <reference field="13" count="1" selected="0">
            <x v="0"/>
          </reference>
          <reference field="14" count="1" selected="0">
            <x v="14"/>
          </reference>
          <reference field="15" count="1" selected="0">
            <x v="41"/>
          </reference>
          <reference field="16" count="1">
            <x v="32"/>
          </reference>
        </references>
      </pivotArea>
    </format>
    <format dxfId="123">
      <pivotArea dataOnly="0" labelOnly="1" fieldPosition="0">
        <references count="9">
          <reference field="0" count="1" selected="0">
            <x v="68"/>
          </reference>
          <reference field="1" count="1" selected="0">
            <x v="48"/>
          </reference>
          <reference field="2" count="1" selected="0">
            <x v="231"/>
          </reference>
          <reference field="3" count="1" selected="0">
            <x v="0"/>
          </reference>
          <reference field="12" count="1" selected="0">
            <x v="3"/>
          </reference>
          <reference field="13" count="1" selected="0">
            <x v="0"/>
          </reference>
          <reference field="14" count="1" selected="0">
            <x v="14"/>
          </reference>
          <reference field="15" count="1" selected="0">
            <x v="0"/>
          </reference>
          <reference field="16" count="1">
            <x v="0"/>
          </reference>
        </references>
      </pivotArea>
    </format>
    <format dxfId="122">
      <pivotArea dataOnly="0" labelOnly="1" fieldPosition="0">
        <references count="9">
          <reference field="0" count="1" selected="0">
            <x v="82"/>
          </reference>
          <reference field="1" count="1" selected="0">
            <x v="69"/>
          </reference>
          <reference field="2" count="1" selected="0">
            <x v="226"/>
          </reference>
          <reference field="3" count="1" selected="0">
            <x v="0"/>
          </reference>
          <reference field="12" count="1" selected="0">
            <x v="5"/>
          </reference>
          <reference field="13" count="1" selected="0">
            <x v="0"/>
          </reference>
          <reference field="14" count="1" selected="0">
            <x v="0"/>
          </reference>
          <reference field="15" count="1" selected="0">
            <x v="20"/>
          </reference>
          <reference field="16" count="1">
            <x v="12"/>
          </reference>
        </references>
      </pivotArea>
    </format>
    <format dxfId="121">
      <pivotArea dataOnly="0" labelOnly="1" fieldPosition="0">
        <references count="9">
          <reference field="0" count="1" selected="0">
            <x v="83"/>
          </reference>
          <reference field="1" count="1" selected="0">
            <x v="70"/>
          </reference>
          <reference field="2" count="1" selected="0">
            <x v="193"/>
          </reference>
          <reference field="3" count="1" selected="0">
            <x v="0"/>
          </reference>
          <reference field="12" count="1" selected="0">
            <x v="5"/>
          </reference>
          <reference field="13" count="1" selected="0">
            <x v="0"/>
          </reference>
          <reference field="14" count="1" selected="0">
            <x v="0"/>
          </reference>
          <reference field="15" count="1" selected="0">
            <x v="20"/>
          </reference>
          <reference field="16" count="1">
            <x v="10"/>
          </reference>
        </references>
      </pivotArea>
    </format>
    <format dxfId="120">
      <pivotArea dataOnly="0" labelOnly="1" fieldPosition="0">
        <references count="9">
          <reference field="0" count="1" selected="0">
            <x v="84"/>
          </reference>
          <reference field="1" count="1" selected="0">
            <x v="71"/>
          </reference>
          <reference field="2" count="1" selected="0">
            <x v="192"/>
          </reference>
          <reference field="3" count="1" selected="0">
            <x v="0"/>
          </reference>
          <reference field="12" count="1" selected="0">
            <x v="7"/>
          </reference>
          <reference field="13" count="1" selected="0">
            <x v="0"/>
          </reference>
          <reference field="14" count="1" selected="0">
            <x v="4"/>
          </reference>
          <reference field="15" count="1" selected="0">
            <x v="29"/>
          </reference>
          <reference field="16" count="1">
            <x v="0"/>
          </reference>
        </references>
      </pivotArea>
    </format>
    <format dxfId="119">
      <pivotArea dataOnly="0" labelOnly="1" fieldPosition="0">
        <references count="9">
          <reference field="0" count="1" selected="0">
            <x v="85"/>
          </reference>
          <reference field="1" count="1" selected="0">
            <x v="72"/>
          </reference>
          <reference field="2" count="1" selected="0">
            <x v="87"/>
          </reference>
          <reference field="3" count="1" selected="0">
            <x v="0"/>
          </reference>
          <reference field="12" count="1" selected="0">
            <x v="7"/>
          </reference>
          <reference field="13" count="1" selected="0">
            <x v="0"/>
          </reference>
          <reference field="14" count="1" selected="0">
            <x v="53"/>
          </reference>
          <reference field="15" count="1" selected="0">
            <x v="26"/>
          </reference>
          <reference field="16" count="1">
            <x v="6"/>
          </reference>
        </references>
      </pivotArea>
    </format>
    <format dxfId="118">
      <pivotArea dataOnly="0" labelOnly="1" fieldPosition="0">
        <references count="9">
          <reference field="0" count="1" selected="0">
            <x v="86"/>
          </reference>
          <reference field="1" count="1" selected="0">
            <x v="73"/>
          </reference>
          <reference field="2" count="1" selected="0">
            <x v="154"/>
          </reference>
          <reference field="3" count="1" selected="0">
            <x v="0"/>
          </reference>
          <reference field="12" count="1" selected="0">
            <x v="7"/>
          </reference>
          <reference field="13" count="1" selected="0">
            <x v="0"/>
          </reference>
          <reference field="14" count="1" selected="0">
            <x v="53"/>
          </reference>
          <reference field="15" count="1" selected="0">
            <x v="0"/>
          </reference>
          <reference field="16" count="1">
            <x v="59"/>
          </reference>
        </references>
      </pivotArea>
    </format>
    <format dxfId="117">
      <pivotArea dataOnly="0" labelOnly="1" fieldPosition="0">
        <references count="9">
          <reference field="0" count="1" selected="0">
            <x v="87"/>
          </reference>
          <reference field="1" count="1" selected="0">
            <x v="74"/>
          </reference>
          <reference field="2" count="1" selected="0">
            <x v="208"/>
          </reference>
          <reference field="3" count="1" selected="0">
            <x v="0"/>
          </reference>
          <reference field="12" count="1" selected="0">
            <x v="7"/>
          </reference>
          <reference field="13" count="1" selected="0">
            <x v="0"/>
          </reference>
          <reference field="14" count="1" selected="0">
            <x v="25"/>
          </reference>
          <reference field="15" count="1" selected="0">
            <x v="29"/>
          </reference>
          <reference field="16" count="1">
            <x v="0"/>
          </reference>
        </references>
      </pivotArea>
    </format>
    <format dxfId="116">
      <pivotArea dataOnly="0" labelOnly="1" fieldPosition="0">
        <references count="9">
          <reference field="0" count="1" selected="0">
            <x v="88"/>
          </reference>
          <reference field="1" count="1" selected="0">
            <x v="75"/>
          </reference>
          <reference field="2" count="1" selected="0">
            <x v="38"/>
          </reference>
          <reference field="3" count="1" selected="0">
            <x v="0"/>
          </reference>
          <reference field="12" count="1" selected="0">
            <x v="2"/>
          </reference>
          <reference field="13" count="1" selected="0">
            <x v="0"/>
          </reference>
          <reference field="14" count="1" selected="0">
            <x v="0"/>
          </reference>
          <reference field="15" count="1" selected="0">
            <x v="0"/>
          </reference>
          <reference field="16" count="1">
            <x v="52"/>
          </reference>
        </references>
      </pivotArea>
    </format>
    <format dxfId="115">
      <pivotArea dataOnly="0" labelOnly="1" fieldPosition="0">
        <references count="9">
          <reference field="0" count="1" selected="0">
            <x v="91"/>
          </reference>
          <reference field="1" count="1" selected="0">
            <x v="78"/>
          </reference>
          <reference field="2" count="1" selected="0">
            <x v="12"/>
          </reference>
          <reference field="3" count="1" selected="0">
            <x v="0"/>
          </reference>
          <reference field="12" count="1" selected="0">
            <x v="7"/>
          </reference>
          <reference field="13" count="1" selected="0">
            <x v="0"/>
          </reference>
          <reference field="14" count="1" selected="0">
            <x v="50"/>
          </reference>
          <reference field="15" count="1" selected="0">
            <x v="0"/>
          </reference>
          <reference field="16" count="1">
            <x v="0"/>
          </reference>
        </references>
      </pivotArea>
    </format>
    <format dxfId="114">
      <pivotArea dataOnly="0" labelOnly="1" fieldPosition="0">
        <references count="9">
          <reference field="0" count="1" selected="0">
            <x v="93"/>
          </reference>
          <reference field="1" count="1" selected="0">
            <x v="80"/>
          </reference>
          <reference field="2" count="1" selected="0">
            <x v="180"/>
          </reference>
          <reference field="3" count="1" selected="0">
            <x v="0"/>
          </reference>
          <reference field="12" count="1" selected="0">
            <x v="7"/>
          </reference>
          <reference field="13" count="1" selected="0">
            <x v="0"/>
          </reference>
          <reference field="14" count="1" selected="0">
            <x v="49"/>
          </reference>
          <reference field="15" count="1" selected="0">
            <x v="0"/>
          </reference>
          <reference field="16" count="1">
            <x v="52"/>
          </reference>
        </references>
      </pivotArea>
    </format>
    <format dxfId="113">
      <pivotArea dataOnly="0" labelOnly="1" fieldPosition="0">
        <references count="9">
          <reference field="0" count="1" selected="0">
            <x v="94"/>
          </reference>
          <reference field="1" count="1" selected="0">
            <x v="81"/>
          </reference>
          <reference field="2" count="1" selected="0">
            <x v="60"/>
          </reference>
          <reference field="3" count="1" selected="0">
            <x v="0"/>
          </reference>
          <reference field="12" count="1" selected="0">
            <x v="7"/>
          </reference>
          <reference field="13" count="1" selected="0">
            <x v="0"/>
          </reference>
          <reference field="14" count="1" selected="0">
            <x v="49"/>
          </reference>
          <reference field="15" count="1" selected="0">
            <x v="0"/>
          </reference>
          <reference field="16" count="1">
            <x v="57"/>
          </reference>
        </references>
      </pivotArea>
    </format>
    <format dxfId="112">
      <pivotArea dataOnly="0" labelOnly="1" fieldPosition="0">
        <references count="9">
          <reference field="0" count="1" selected="0">
            <x v="95"/>
          </reference>
          <reference field="1" count="1" selected="0">
            <x v="82"/>
          </reference>
          <reference field="2" count="1" selected="0">
            <x v="5"/>
          </reference>
          <reference field="3" count="1" selected="0">
            <x v="0"/>
          </reference>
          <reference field="12" count="1" selected="0">
            <x v="1"/>
          </reference>
          <reference field="13" count="1" selected="0">
            <x v="0"/>
          </reference>
          <reference field="14" count="1" selected="0">
            <x v="49"/>
          </reference>
          <reference field="15" count="1" selected="0">
            <x v="0"/>
          </reference>
          <reference field="16" count="1">
            <x v="52"/>
          </reference>
        </references>
      </pivotArea>
    </format>
    <format dxfId="111">
      <pivotArea dataOnly="0" labelOnly="1" fieldPosition="0">
        <references count="9">
          <reference field="0" count="1" selected="0">
            <x v="96"/>
          </reference>
          <reference field="1" count="1" selected="0">
            <x v="83"/>
          </reference>
          <reference field="2" count="1" selected="0">
            <x v="173"/>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60"/>
          </reference>
        </references>
      </pivotArea>
    </format>
    <format dxfId="110">
      <pivotArea dataOnly="0" labelOnly="1" fieldPosition="0">
        <references count="9">
          <reference field="0" count="1" selected="0">
            <x v="101"/>
          </reference>
          <reference field="1" count="1" selected="0">
            <x v="88"/>
          </reference>
          <reference field="2" count="1" selected="0">
            <x v="29"/>
          </reference>
          <reference field="3" count="1" selected="0">
            <x v="0"/>
          </reference>
          <reference field="12" count="1" selected="0">
            <x v="3"/>
          </reference>
          <reference field="13" count="1" selected="0">
            <x v="0"/>
          </reference>
          <reference field="14" count="1" selected="0">
            <x v="6"/>
          </reference>
          <reference field="15" count="1" selected="0">
            <x v="0"/>
          </reference>
          <reference field="16" count="1">
            <x v="20"/>
          </reference>
        </references>
      </pivotArea>
    </format>
    <format dxfId="109">
      <pivotArea dataOnly="0" labelOnly="1" fieldPosition="0">
        <references count="9">
          <reference field="0" count="1" selected="0">
            <x v="103"/>
          </reference>
          <reference field="1" count="1" selected="0">
            <x v="90"/>
          </reference>
          <reference field="2" count="1" selected="0">
            <x v="73"/>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56"/>
          </reference>
        </references>
      </pivotArea>
    </format>
    <format dxfId="108">
      <pivotArea dataOnly="0" labelOnly="1" fieldPosition="0">
        <references count="9">
          <reference field="0" count="1" selected="0">
            <x v="104"/>
          </reference>
          <reference field="1" count="1" selected="0">
            <x v="91"/>
          </reference>
          <reference field="2" count="1" selected="0">
            <x v="68"/>
          </reference>
          <reference field="3" count="1" selected="0">
            <x v="0"/>
          </reference>
          <reference field="12" count="1" selected="0">
            <x v="3"/>
          </reference>
          <reference field="13" count="1" selected="0">
            <x v="0"/>
          </reference>
          <reference field="14" count="1" selected="0">
            <x v="16"/>
          </reference>
          <reference field="15" count="1" selected="0">
            <x v="42"/>
          </reference>
          <reference field="16" count="1">
            <x v="55"/>
          </reference>
        </references>
      </pivotArea>
    </format>
    <format dxfId="107">
      <pivotArea dataOnly="0" labelOnly="1" fieldPosition="0">
        <references count="9">
          <reference field="0" count="1" selected="0">
            <x v="105"/>
          </reference>
          <reference field="1" count="1" selected="0">
            <x v="92"/>
          </reference>
          <reference field="2" count="1" selected="0">
            <x v="134"/>
          </reference>
          <reference field="3" count="1" selected="0">
            <x v="0"/>
          </reference>
          <reference field="12" count="1" selected="0">
            <x v="7"/>
          </reference>
          <reference field="13" count="1" selected="0">
            <x v="0"/>
          </reference>
          <reference field="14" count="1" selected="0">
            <x v="16"/>
          </reference>
          <reference field="15" count="1" selected="0">
            <x v="0"/>
          </reference>
          <reference field="16" count="1">
            <x v="60"/>
          </reference>
        </references>
      </pivotArea>
    </format>
    <format dxfId="106">
      <pivotArea dataOnly="0" labelOnly="1" fieldPosition="0">
        <references count="9">
          <reference field="0" count="1" selected="0">
            <x v="106"/>
          </reference>
          <reference field="1" count="1" selected="0">
            <x v="93"/>
          </reference>
          <reference field="2" count="1" selected="0">
            <x v="76"/>
          </reference>
          <reference field="3" count="1" selected="0">
            <x v="0"/>
          </reference>
          <reference field="12" count="1" selected="0">
            <x v="7"/>
          </reference>
          <reference field="13" count="1" selected="0">
            <x v="0"/>
          </reference>
          <reference field="14" count="1" selected="0">
            <x v="54"/>
          </reference>
          <reference field="15" count="1" selected="0">
            <x v="30"/>
          </reference>
          <reference field="16" count="1">
            <x v="49"/>
          </reference>
        </references>
      </pivotArea>
    </format>
    <format dxfId="105">
      <pivotArea dataOnly="0" labelOnly="1" fieldPosition="0">
        <references count="9">
          <reference field="0" count="1" selected="0">
            <x v="107"/>
          </reference>
          <reference field="1" count="1" selected="0">
            <x v="94"/>
          </reference>
          <reference field="2" count="1" selected="0">
            <x v="190"/>
          </reference>
          <reference field="3" count="1" selected="0">
            <x v="0"/>
          </reference>
          <reference field="12" count="1" selected="0">
            <x v="7"/>
          </reference>
          <reference field="13" count="1" selected="0">
            <x v="0"/>
          </reference>
          <reference field="14" count="1" selected="0">
            <x v="55"/>
          </reference>
          <reference field="15" count="1" selected="0">
            <x v="30"/>
          </reference>
          <reference field="16" count="1">
            <x v="51"/>
          </reference>
        </references>
      </pivotArea>
    </format>
    <format dxfId="104">
      <pivotArea dataOnly="0" labelOnly="1" fieldPosition="0">
        <references count="9">
          <reference field="0" count="1" selected="0">
            <x v="110"/>
          </reference>
          <reference field="1" count="1" selected="0">
            <x v="97"/>
          </reference>
          <reference field="2" count="1" selected="0">
            <x v="123"/>
          </reference>
          <reference field="3" count="1" selected="0">
            <x v="0"/>
          </reference>
          <reference field="12" count="1" selected="0">
            <x v="7"/>
          </reference>
          <reference field="13" count="1" selected="0">
            <x v="0"/>
          </reference>
          <reference field="14" count="1" selected="0">
            <x v="4"/>
          </reference>
          <reference field="15" count="1" selected="0">
            <x v="26"/>
          </reference>
          <reference field="16" count="1">
            <x v="0"/>
          </reference>
        </references>
      </pivotArea>
    </format>
    <format dxfId="103">
      <pivotArea dataOnly="0" labelOnly="1" fieldPosition="0">
        <references count="9">
          <reference field="0" count="1" selected="0">
            <x v="144"/>
          </reference>
          <reference field="1" count="1" selected="0">
            <x v="137"/>
          </reference>
          <reference field="2" count="1" selected="0">
            <x v="79"/>
          </reference>
          <reference field="3" count="1" selected="0">
            <x v="0"/>
          </reference>
          <reference field="12" count="1" selected="0">
            <x v="0"/>
          </reference>
          <reference field="13" count="1" selected="0">
            <x v="0"/>
          </reference>
          <reference field="14" count="1" selected="0">
            <x v="0"/>
          </reference>
          <reference field="15" count="1" selected="0">
            <x v="0"/>
          </reference>
          <reference field="16" count="1">
            <x v="45"/>
          </reference>
        </references>
      </pivotArea>
    </format>
    <format dxfId="102">
      <pivotArea dataOnly="0" labelOnly="1" fieldPosition="0">
        <references count="9">
          <reference field="0" count="1" selected="0">
            <x v="146"/>
          </reference>
          <reference field="1" count="1" selected="0">
            <x v="139"/>
          </reference>
          <reference field="2" count="1" selected="0">
            <x v="30"/>
          </reference>
          <reference field="3" count="1" selected="0">
            <x v="0"/>
          </reference>
          <reference field="12" count="1" selected="0">
            <x v="26"/>
          </reference>
          <reference field="13" count="1" selected="0">
            <x v="0"/>
          </reference>
          <reference field="14" count="1" selected="0">
            <x v="23"/>
          </reference>
          <reference field="15" count="1" selected="0">
            <x v="33"/>
          </reference>
          <reference field="16" count="1">
            <x v="0"/>
          </reference>
        </references>
      </pivotArea>
    </format>
    <format dxfId="101">
      <pivotArea dataOnly="0" labelOnly="1" fieldPosition="0">
        <references count="9">
          <reference field="0" count="1" selected="0">
            <x v="149"/>
          </reference>
          <reference field="1" count="1" selected="0">
            <x v="142"/>
          </reference>
          <reference field="2" count="1" selected="0">
            <x v="165"/>
          </reference>
          <reference field="3" count="1" selected="0">
            <x v="0"/>
          </reference>
          <reference field="12" count="1" selected="0">
            <x v="14"/>
          </reference>
          <reference field="13" count="1" selected="0">
            <x v="0"/>
          </reference>
          <reference field="14" count="1" selected="0">
            <x v="24"/>
          </reference>
          <reference field="15" count="1" selected="0">
            <x v="2"/>
          </reference>
          <reference field="16" count="1">
            <x v="44"/>
          </reference>
        </references>
      </pivotArea>
    </format>
    <format dxfId="100">
      <pivotArea dataOnly="0" labelOnly="1" fieldPosition="0">
        <references count="9">
          <reference field="0" count="1" selected="0">
            <x v="155"/>
          </reference>
          <reference field="1" count="1" selected="0">
            <x v="148"/>
          </reference>
          <reference field="2" count="1" selected="0">
            <x v="3"/>
          </reference>
          <reference field="3" count="1" selected="0">
            <x v="0"/>
          </reference>
          <reference field="12" count="1" selected="0">
            <x v="23"/>
          </reference>
          <reference field="13" count="1" selected="0">
            <x v="0"/>
          </reference>
          <reference field="14" count="1" selected="0">
            <x v="18"/>
          </reference>
          <reference field="15" count="1" selected="0">
            <x v="1"/>
          </reference>
          <reference field="16" count="1">
            <x v="28"/>
          </reference>
        </references>
      </pivotArea>
    </format>
    <format dxfId="99">
      <pivotArea dataOnly="0" labelOnly="1" fieldPosition="0">
        <references count="9">
          <reference field="0" count="1" selected="0">
            <x v="159"/>
          </reference>
          <reference field="1" count="1" selected="0">
            <x v="183"/>
          </reference>
          <reference field="2" count="1" selected="0">
            <x v="122"/>
          </reference>
          <reference field="3" count="1" selected="0">
            <x v="0"/>
          </reference>
          <reference field="12" count="1" selected="0">
            <x v="8"/>
          </reference>
          <reference field="13" count="1" selected="0">
            <x v="0"/>
          </reference>
          <reference field="14" count="1" selected="0">
            <x v="51"/>
          </reference>
          <reference field="15" count="1" selected="0">
            <x v="8"/>
          </reference>
          <reference field="16" count="1">
            <x v="0"/>
          </reference>
        </references>
      </pivotArea>
    </format>
    <format dxfId="98">
      <pivotArea dataOnly="0" labelOnly="1" fieldPosition="0">
        <references count="9">
          <reference field="0" count="1" selected="0">
            <x v="160"/>
          </reference>
          <reference field="1" count="1" selected="0">
            <x v="184"/>
          </reference>
          <reference field="2" count="1" selected="0">
            <x v="187"/>
          </reference>
          <reference field="3" count="1" selected="0">
            <x v="0"/>
          </reference>
          <reference field="12" count="1" selected="0">
            <x v="7"/>
          </reference>
          <reference field="13" count="1" selected="0">
            <x v="0"/>
          </reference>
          <reference field="14" count="1" selected="0">
            <x v="52"/>
          </reference>
          <reference field="15" count="1" selected="0">
            <x v="8"/>
          </reference>
          <reference field="16" count="1">
            <x v="5"/>
          </reference>
        </references>
      </pivotArea>
    </format>
    <format dxfId="97">
      <pivotArea dataOnly="0" labelOnly="1" fieldPosition="0">
        <references count="9">
          <reference field="0" count="1" selected="0">
            <x v="161"/>
          </reference>
          <reference field="1" count="1" selected="0">
            <x v="185"/>
          </reference>
          <reference field="2" count="1" selected="0">
            <x v="186"/>
          </reference>
          <reference field="3" count="1" selected="0">
            <x v="0"/>
          </reference>
          <reference field="12" count="1" selected="0">
            <x v="9"/>
          </reference>
          <reference field="13" count="1" selected="0">
            <x v="0"/>
          </reference>
          <reference field="14" count="1" selected="0">
            <x v="52"/>
          </reference>
          <reference field="15" count="1" selected="0">
            <x v="7"/>
          </reference>
          <reference field="16" count="1">
            <x v="0"/>
          </reference>
        </references>
      </pivotArea>
    </format>
    <format dxfId="96">
      <pivotArea dataOnly="0" labelOnly="1" fieldPosition="0">
        <references count="9">
          <reference field="0" count="1" selected="0">
            <x v="167"/>
          </reference>
          <reference field="1" count="1" selected="0">
            <x v="199"/>
          </reference>
          <reference field="2" count="1" selected="0">
            <x v="56"/>
          </reference>
          <reference field="3" count="1" selected="0">
            <x v="0"/>
          </reference>
          <reference field="12" count="1" selected="0">
            <x v="18"/>
          </reference>
          <reference field="13" count="1" selected="0">
            <x v="0"/>
          </reference>
          <reference field="14" count="1" selected="0">
            <x v="7"/>
          </reference>
          <reference field="15" count="1" selected="0">
            <x v="19"/>
          </reference>
          <reference field="16" count="1">
            <x v="58"/>
          </reference>
        </references>
      </pivotArea>
    </format>
    <format dxfId="95">
      <pivotArea dataOnly="0" labelOnly="1" fieldPosition="0">
        <references count="9">
          <reference field="0" count="1" selected="0">
            <x v="168"/>
          </reference>
          <reference field="1" count="1" selected="0">
            <x v="200"/>
          </reference>
          <reference field="2" count="1" selected="0">
            <x v="9"/>
          </reference>
          <reference field="3" count="1" selected="0">
            <x v="0"/>
          </reference>
          <reference field="12" count="1" selected="0">
            <x v="7"/>
          </reference>
          <reference field="13" count="1" selected="0">
            <x v="0"/>
          </reference>
          <reference field="14" count="1" selected="0">
            <x v="52"/>
          </reference>
          <reference field="15" count="1" selected="0">
            <x v="18"/>
          </reference>
          <reference field="16" count="1">
            <x v="54"/>
          </reference>
        </references>
      </pivotArea>
    </format>
    <format dxfId="94">
      <pivotArea dataOnly="0" labelOnly="1" fieldPosition="0">
        <references count="9">
          <reference field="0" count="1" selected="0">
            <x v="171"/>
          </reference>
          <reference field="1" count="1" selected="0">
            <x v="203"/>
          </reference>
          <reference field="2" count="1" selected="0">
            <x v="10"/>
          </reference>
          <reference field="3" count="1" selected="0">
            <x v="0"/>
          </reference>
          <reference field="12" count="1" selected="0">
            <x v="9"/>
          </reference>
          <reference field="13" count="1" selected="0">
            <x v="0"/>
          </reference>
          <reference field="14" count="1" selected="0">
            <x v="8"/>
          </reference>
          <reference field="15" count="1" selected="0">
            <x v="30"/>
          </reference>
          <reference field="16" count="1">
            <x v="50"/>
          </reference>
        </references>
      </pivotArea>
    </format>
    <format dxfId="93">
      <pivotArea dataOnly="0" labelOnly="1" fieldPosition="0">
        <references count="9">
          <reference field="0" count="1" selected="0">
            <x v="173"/>
          </reference>
          <reference field="1" count="1" selected="0">
            <x v="205"/>
          </reference>
          <reference field="2" count="1" selected="0">
            <x v="94"/>
          </reference>
          <reference field="3" count="1" selected="0">
            <x v="0"/>
          </reference>
          <reference field="12" count="1" selected="0">
            <x v="20"/>
          </reference>
          <reference field="13" count="1" selected="0">
            <x v="0"/>
          </reference>
          <reference field="14" count="1" selected="0">
            <x v="20"/>
          </reference>
          <reference field="15" count="1" selected="0">
            <x v="38"/>
          </reference>
          <reference field="16" count="1">
            <x v="0"/>
          </reference>
        </references>
      </pivotArea>
    </format>
    <format dxfId="92">
      <pivotArea dataOnly="0" labelOnly="1" fieldPosition="0">
        <references count="9">
          <reference field="0" count="1" selected="0">
            <x v="178"/>
          </reference>
          <reference field="1" count="1" selected="0">
            <x v="210"/>
          </reference>
          <reference field="2" count="1" selected="0">
            <x v="11"/>
          </reference>
          <reference field="3" count="1" selected="0">
            <x v="0"/>
          </reference>
          <reference field="12" count="1" selected="0">
            <x v="20"/>
          </reference>
          <reference field="13" count="1" selected="0">
            <x v="0"/>
          </reference>
          <reference field="14" count="1" selected="0">
            <x v="26"/>
          </reference>
          <reference field="15" count="1" selected="0">
            <x v="0"/>
          </reference>
          <reference field="16" count="1">
            <x v="22"/>
          </reference>
        </references>
      </pivotArea>
    </format>
    <format dxfId="91">
      <pivotArea dataOnly="0" labelOnly="1" fieldPosition="0">
        <references count="9">
          <reference field="0" count="1" selected="0">
            <x v="179"/>
          </reference>
          <reference field="1" count="1" selected="0">
            <x v="211"/>
          </reference>
          <reference field="2" count="1" selected="0">
            <x v="96"/>
          </reference>
          <reference field="3" count="1" selected="0">
            <x v="0"/>
          </reference>
          <reference field="12" count="1" selected="0">
            <x v="20"/>
          </reference>
          <reference field="13" count="1" selected="0">
            <x v="0"/>
          </reference>
          <reference field="14" count="1" selected="0">
            <x v="26"/>
          </reference>
          <reference field="15" count="1" selected="0">
            <x v="39"/>
          </reference>
          <reference field="16" count="1">
            <x v="0"/>
          </reference>
        </references>
      </pivotArea>
    </format>
    <format dxfId="90">
      <pivotArea dataOnly="0" labelOnly="1" fieldPosition="0">
        <references count="9">
          <reference field="0" count="1" selected="0">
            <x v="180"/>
          </reference>
          <reference field="1" count="1" selected="0">
            <x v="212"/>
          </reference>
          <reference field="2" count="1" selected="0">
            <x v="97"/>
          </reference>
          <reference field="3" count="1" selected="0">
            <x v="0"/>
          </reference>
          <reference field="12" count="1" selected="0">
            <x v="14"/>
          </reference>
          <reference field="13" count="1" selected="0">
            <x v="0"/>
          </reference>
          <reference field="14" count="1" selected="0">
            <x v="32"/>
          </reference>
          <reference field="15" count="1" selected="0">
            <x v="43"/>
          </reference>
          <reference field="16" count="1">
            <x v="42"/>
          </reference>
        </references>
      </pivotArea>
    </format>
    <format dxfId="89">
      <pivotArea dataOnly="0" labelOnly="1" fieldPosition="0">
        <references count="9">
          <reference field="0" count="1" selected="0">
            <x v="181"/>
          </reference>
          <reference field="1" count="1" selected="0">
            <x v="213"/>
          </reference>
          <reference field="2" count="1" selected="0">
            <x v="234"/>
          </reference>
          <reference field="3" count="1" selected="0">
            <x v="0"/>
          </reference>
          <reference field="12" count="1" selected="0">
            <x v="14"/>
          </reference>
          <reference field="13" count="1" selected="0">
            <x v="0"/>
          </reference>
          <reference field="14" count="1" selected="0">
            <x v="38"/>
          </reference>
          <reference field="15" count="1" selected="0">
            <x v="15"/>
          </reference>
          <reference field="16" count="1">
            <x v="46"/>
          </reference>
        </references>
      </pivotArea>
    </format>
    <format dxfId="88">
      <pivotArea dataOnly="0" labelOnly="1" fieldPosition="0">
        <references count="9">
          <reference field="0" count="1" selected="0">
            <x v="182"/>
          </reference>
          <reference field="1" count="1" selected="0">
            <x v="214"/>
          </reference>
          <reference field="2" count="1" selected="0">
            <x v="235"/>
          </reference>
          <reference field="3" count="1" selected="0">
            <x v="0"/>
          </reference>
          <reference field="12" count="1" selected="0">
            <x v="7"/>
          </reference>
          <reference field="13" count="1" selected="0">
            <x v="0"/>
          </reference>
          <reference field="14" count="1" selected="0">
            <x v="38"/>
          </reference>
          <reference field="15" count="1" selected="0">
            <x v="0"/>
          </reference>
          <reference field="16" count="1">
            <x v="45"/>
          </reference>
        </references>
      </pivotArea>
    </format>
    <format dxfId="87">
      <pivotArea dataOnly="0" labelOnly="1" fieldPosition="0">
        <references count="9">
          <reference field="0" count="1" selected="0">
            <x v="183"/>
          </reference>
          <reference field="1" count="1" selected="0">
            <x v="215"/>
          </reference>
          <reference field="2" count="1" selected="0">
            <x v="206"/>
          </reference>
          <reference field="3" count="1" selected="0">
            <x v="0"/>
          </reference>
          <reference field="12" count="1" selected="0">
            <x v="14"/>
          </reference>
          <reference field="13" count="1" selected="0">
            <x v="0"/>
          </reference>
          <reference field="14" count="1" selected="0">
            <x v="38"/>
          </reference>
          <reference field="15" count="1" selected="0">
            <x v="15"/>
          </reference>
          <reference field="16" count="1">
            <x v="0"/>
          </reference>
        </references>
      </pivotArea>
    </format>
    <format dxfId="86">
      <pivotArea dataOnly="0" labelOnly="1" fieldPosition="0">
        <references count="9">
          <reference field="0" count="1" selected="0">
            <x v="184"/>
          </reference>
          <reference field="1" count="1" selected="0">
            <x v="216"/>
          </reference>
          <reference field="2" count="1" selected="0">
            <x v="111"/>
          </reference>
          <reference field="3" count="1" selected="0">
            <x v="0"/>
          </reference>
          <reference field="12" count="1" selected="0">
            <x v="22"/>
          </reference>
          <reference field="13" count="1" selected="0">
            <x v="0"/>
          </reference>
          <reference field="14" count="1" selected="0">
            <x v="44"/>
          </reference>
          <reference field="15" count="1" selected="0">
            <x v="37"/>
          </reference>
          <reference field="16" count="1">
            <x v="61"/>
          </reference>
        </references>
      </pivotArea>
    </format>
    <format dxfId="85">
      <pivotArea dataOnly="0" labelOnly="1" fieldPosition="0">
        <references count="9">
          <reference field="0" count="1" selected="0">
            <x v="185"/>
          </reference>
          <reference field="1" count="1" selected="0">
            <x v="217"/>
          </reference>
          <reference field="2" count="1" selected="0">
            <x v="113"/>
          </reference>
          <reference field="3" count="1" selected="0">
            <x v="0"/>
          </reference>
          <reference field="12" count="1" selected="0">
            <x v="12"/>
          </reference>
          <reference field="13" count="1" selected="0">
            <x v="0"/>
          </reference>
          <reference field="14" count="1" selected="0">
            <x v="45"/>
          </reference>
          <reference field="15" count="1" selected="0">
            <x v="37"/>
          </reference>
          <reference field="16" count="1">
            <x v="0"/>
          </reference>
        </references>
      </pivotArea>
    </format>
    <format dxfId="84">
      <pivotArea dataOnly="0" labelOnly="1" fieldPosition="0">
        <references count="9">
          <reference field="0" count="1" selected="0">
            <x v="187"/>
          </reference>
          <reference field="1" count="1" selected="0">
            <x v="219"/>
          </reference>
          <reference field="2" count="1" selected="0">
            <x v="104"/>
          </reference>
          <reference field="3" count="1" selected="0">
            <x v="0"/>
          </reference>
          <reference field="12" count="1" selected="0">
            <x v="12"/>
          </reference>
          <reference field="13" count="1" selected="0">
            <x v="14"/>
          </reference>
          <reference field="14" count="1" selected="0">
            <x v="46"/>
          </reference>
          <reference field="15" count="1" selected="0">
            <x v="25"/>
          </reference>
          <reference field="16" count="1">
            <x v="24"/>
          </reference>
        </references>
      </pivotArea>
    </format>
    <format dxfId="83">
      <pivotArea dataOnly="0" labelOnly="1" fieldPosition="0">
        <references count="9">
          <reference field="0" count="1" selected="0">
            <x v="188"/>
          </reference>
          <reference field="1" count="1" selected="0">
            <x v="220"/>
          </reference>
          <reference field="2" count="1" selected="0">
            <x v="196"/>
          </reference>
          <reference field="3" count="1" selected="0">
            <x v="0"/>
          </reference>
          <reference field="12" count="1" selected="0">
            <x v="12"/>
          </reference>
          <reference field="13" count="1" selected="0">
            <x v="14"/>
          </reference>
          <reference field="14" count="1" selected="0">
            <x v="46"/>
          </reference>
          <reference field="15" count="1" selected="0">
            <x v="25"/>
          </reference>
          <reference field="16" count="1">
            <x v="26"/>
          </reference>
        </references>
      </pivotArea>
    </format>
    <format dxfId="82">
      <pivotArea dataOnly="0" labelOnly="1" fieldPosition="0">
        <references count="9">
          <reference field="0" count="1" selected="0">
            <x v="189"/>
          </reference>
          <reference field="1" count="1" selected="0">
            <x v="221"/>
          </reference>
          <reference field="2" count="1" selected="0">
            <x v="182"/>
          </reference>
          <reference field="3" count="1" selected="0">
            <x v="0"/>
          </reference>
          <reference field="12" count="1" selected="0">
            <x v="12"/>
          </reference>
          <reference field="13" count="1" selected="0">
            <x v="0"/>
          </reference>
          <reference field="14" count="1" selected="0">
            <x v="63"/>
          </reference>
          <reference field="15" count="1" selected="0">
            <x v="23"/>
          </reference>
          <reference field="16" count="1">
            <x v="14"/>
          </reference>
        </references>
      </pivotArea>
    </format>
    <format dxfId="81">
      <pivotArea dataOnly="0" labelOnly="1" fieldPosition="0">
        <references count="9">
          <reference field="0" count="1" selected="0">
            <x v="192"/>
          </reference>
          <reference field="1" count="1" selected="0">
            <x v="224"/>
          </reference>
          <reference field="2" count="1" selected="0">
            <x v="80"/>
          </reference>
          <reference field="3" count="1" selected="0">
            <x v="0"/>
          </reference>
          <reference field="12" count="1" selected="0">
            <x v="7"/>
          </reference>
          <reference field="13" count="1" selected="0">
            <x v="0"/>
          </reference>
          <reference field="14" count="1" selected="0">
            <x v="38"/>
          </reference>
          <reference field="15" count="1" selected="0">
            <x v="0"/>
          </reference>
          <reference field="16" count="1">
            <x v="0"/>
          </reference>
        </references>
      </pivotArea>
    </format>
    <format dxfId="80">
      <pivotArea dataOnly="0" labelOnly="1" fieldPosition="0">
        <references count="9">
          <reference field="0" count="1" selected="0">
            <x v="197"/>
          </reference>
          <reference field="1" count="1" selected="0">
            <x v="236"/>
          </reference>
          <reference field="2" count="1" selected="0">
            <x v="102"/>
          </reference>
          <reference field="3" count="1" selected="0">
            <x v="0"/>
          </reference>
          <reference field="12" count="1" selected="0">
            <x v="18"/>
          </reference>
          <reference field="13" count="1" selected="0">
            <x v="0"/>
          </reference>
          <reference field="14" count="1" selected="0">
            <x v="0"/>
          </reference>
          <reference field="15" count="1" selected="0">
            <x v="36"/>
          </reference>
          <reference field="16" count="1">
            <x v="30"/>
          </reference>
        </references>
      </pivotArea>
    </format>
    <format dxfId="79">
      <pivotArea dataOnly="0" labelOnly="1" fieldPosition="0">
        <references count="9">
          <reference field="0" count="1" selected="0">
            <x v="199"/>
          </reference>
          <reference field="1" count="1" selected="0">
            <x v="238"/>
          </reference>
          <reference field="2" count="1" selected="0">
            <x v="33"/>
          </reference>
          <reference field="3" count="1" selected="0">
            <x v="0"/>
          </reference>
          <reference field="12" count="1" selected="0">
            <x v="20"/>
          </reference>
          <reference field="13" count="1" selected="0">
            <x v="0"/>
          </reference>
          <reference field="14" count="1" selected="0">
            <x v="20"/>
          </reference>
          <reference field="15" count="1" selected="0">
            <x v="9"/>
          </reference>
          <reference field="16" count="1">
            <x v="18"/>
          </reference>
        </references>
      </pivotArea>
    </format>
    <format dxfId="78">
      <pivotArea dataOnly="0" labelOnly="1" fieldPosition="0">
        <references count="9">
          <reference field="0" count="1" selected="0">
            <x v="204"/>
          </reference>
          <reference field="1" count="1" selected="0">
            <x v="149"/>
          </reference>
          <reference field="2" count="1" selected="0">
            <x v="117"/>
          </reference>
          <reference field="3" count="1" selected="0">
            <x v="0"/>
          </reference>
          <reference field="12" count="1" selected="0">
            <x v="12"/>
          </reference>
          <reference field="13" count="1" selected="0">
            <x v="14"/>
          </reference>
          <reference field="14" count="1" selected="0">
            <x v="39"/>
          </reference>
          <reference field="15" count="1" selected="0">
            <x v="15"/>
          </reference>
          <reference field="16" count="1">
            <x v="27"/>
          </reference>
        </references>
      </pivotArea>
    </format>
    <format dxfId="77">
      <pivotArea dataOnly="0" labelOnly="1" fieldPosition="0">
        <references count="9">
          <reference field="0" count="1" selected="0">
            <x v="206"/>
          </reference>
          <reference field="1" count="1" selected="0">
            <x v="151"/>
          </reference>
          <reference field="2" count="1" selected="0">
            <x v="159"/>
          </reference>
          <reference field="3" count="1" selected="0">
            <x v="0"/>
          </reference>
          <reference field="12" count="1" selected="0">
            <x v="12"/>
          </reference>
          <reference field="13" count="1" selected="0">
            <x v="5"/>
          </reference>
          <reference field="14" count="1" selected="0">
            <x v="38"/>
          </reference>
          <reference field="15" count="1" selected="0">
            <x v="15"/>
          </reference>
          <reference field="16" count="1">
            <x v="0"/>
          </reference>
        </references>
      </pivotArea>
    </format>
    <format dxfId="76">
      <pivotArea dataOnly="0" labelOnly="1" fieldPosition="0">
        <references count="9">
          <reference field="0" count="1" selected="0">
            <x v="208"/>
          </reference>
          <reference field="1" count="1" selected="0">
            <x v="153"/>
          </reference>
          <reference field="2" count="1" selected="0">
            <x v="103"/>
          </reference>
          <reference field="3" count="1" selected="0">
            <x v="0"/>
          </reference>
          <reference field="12" count="1" selected="0">
            <x v="14"/>
          </reference>
          <reference field="13" count="1" selected="0">
            <x v="16"/>
          </reference>
          <reference field="14" count="1" selected="0">
            <x v="29"/>
          </reference>
          <reference field="15" count="1" selected="0">
            <x v="15"/>
          </reference>
          <reference field="16" count="1">
            <x v="43"/>
          </reference>
        </references>
      </pivotArea>
    </format>
    <format dxfId="75">
      <pivotArea dataOnly="0" labelOnly="1" fieldPosition="0">
        <references count="9">
          <reference field="0" count="1" selected="0">
            <x v="209"/>
          </reference>
          <reference field="1" count="1" selected="0">
            <x v="154"/>
          </reference>
          <reference field="2" count="1" selected="0">
            <x v="98"/>
          </reference>
          <reference field="3" count="1" selected="0">
            <x v="0"/>
          </reference>
          <reference field="12" count="1" selected="0">
            <x v="14"/>
          </reference>
          <reference field="13" count="1" selected="0">
            <x v="17"/>
          </reference>
          <reference field="14" count="1" selected="0">
            <x v="31"/>
          </reference>
          <reference field="15" count="1" selected="0">
            <x v="15"/>
          </reference>
          <reference field="16" count="1">
            <x v="47"/>
          </reference>
        </references>
      </pivotArea>
    </format>
    <format dxfId="74">
      <pivotArea dataOnly="0" labelOnly="1" fieldPosition="0">
        <references count="9">
          <reference field="0" count="1" selected="0">
            <x v="210"/>
          </reference>
          <reference field="1" count="1" selected="0">
            <x v="155"/>
          </reference>
          <reference field="2" count="1" selected="0">
            <x v="162"/>
          </reference>
          <reference field="3" count="1" selected="0">
            <x v="0"/>
          </reference>
          <reference field="12" count="1" selected="0">
            <x v="7"/>
          </reference>
          <reference field="13" count="1" selected="0">
            <x v="2"/>
          </reference>
          <reference field="14" count="1" selected="0">
            <x v="0"/>
          </reference>
          <reference field="15" count="1" selected="0">
            <x v="15"/>
          </reference>
          <reference field="16" count="1">
            <x v="0"/>
          </reference>
        </references>
      </pivotArea>
    </format>
    <format dxfId="73">
      <pivotArea dataOnly="0" labelOnly="1" fieldPosition="0">
        <references count="9">
          <reference field="0" count="1" selected="0">
            <x v="214"/>
          </reference>
          <reference field="1" count="1" selected="0">
            <x v="159"/>
          </reference>
          <reference field="2" count="1" selected="0">
            <x v="139"/>
          </reference>
          <reference field="3" count="1" selected="0">
            <x v="0"/>
          </reference>
          <reference field="12" count="1" selected="0">
            <x v="10"/>
          </reference>
          <reference field="13" count="1" selected="0">
            <x v="15"/>
          </reference>
          <reference field="14" count="1" selected="0">
            <x v="66"/>
          </reference>
          <reference field="15" count="1" selected="0">
            <x v="15"/>
          </reference>
          <reference field="16" count="1">
            <x v="41"/>
          </reference>
        </references>
      </pivotArea>
    </format>
    <format dxfId="72">
      <pivotArea dataOnly="0" labelOnly="1" fieldPosition="0">
        <references count="9">
          <reference field="0" count="1" selected="0">
            <x v="215"/>
          </reference>
          <reference field="1" count="1" selected="0">
            <x v="160"/>
          </reference>
          <reference field="2" count="1" selected="0">
            <x v="137"/>
          </reference>
          <reference field="3" count="1" selected="0">
            <x v="0"/>
          </reference>
          <reference field="12" count="1" selected="0">
            <x v="10"/>
          </reference>
          <reference field="13" count="1" selected="0">
            <x v="11"/>
          </reference>
          <reference field="14" count="1" selected="0">
            <x v="66"/>
          </reference>
          <reference field="15" count="1" selected="0">
            <x v="15"/>
          </reference>
          <reference field="16" count="1">
            <x v="16"/>
          </reference>
        </references>
      </pivotArea>
    </format>
    <format dxfId="71">
      <pivotArea dataOnly="0" labelOnly="1" fieldPosition="0">
        <references count="9">
          <reference field="0" count="1" selected="0">
            <x v="216"/>
          </reference>
          <reference field="1" count="1" selected="0">
            <x v="161"/>
          </reference>
          <reference field="2" count="1" selected="0">
            <x v="136"/>
          </reference>
          <reference field="3" count="1" selected="0">
            <x v="0"/>
          </reference>
          <reference field="12" count="1" selected="0">
            <x v="10"/>
          </reference>
          <reference field="13" count="1" selected="0">
            <x v="13"/>
          </reference>
          <reference field="14" count="1" selected="0">
            <x v="66"/>
          </reference>
          <reference field="15" count="1" selected="0">
            <x v="15"/>
          </reference>
          <reference field="16" count="1">
            <x v="3"/>
          </reference>
        </references>
      </pivotArea>
    </format>
    <format dxfId="70">
      <pivotArea dataOnly="0" labelOnly="1" fieldPosition="0">
        <references count="9">
          <reference field="0" count="1" selected="0">
            <x v="217"/>
          </reference>
          <reference field="1" count="1" selected="0">
            <x v="162"/>
          </reference>
          <reference field="2" count="1" selected="0">
            <x v="13"/>
          </reference>
          <reference field="3" count="1" selected="0">
            <x v="0"/>
          </reference>
          <reference field="12" count="1" selected="0">
            <x v="10"/>
          </reference>
          <reference field="13" count="1" selected="0">
            <x v="10"/>
          </reference>
          <reference field="14" count="1" selected="0">
            <x v="66"/>
          </reference>
          <reference field="15" count="1" selected="0">
            <x v="15"/>
          </reference>
          <reference field="16" count="1">
            <x v="36"/>
          </reference>
        </references>
      </pivotArea>
    </format>
    <format dxfId="69">
      <pivotArea dataOnly="0" labelOnly="1" fieldPosition="0">
        <references count="9">
          <reference field="0" count="1" selected="0">
            <x v="218"/>
          </reference>
          <reference field="1" count="1" selected="0">
            <x v="163"/>
          </reference>
          <reference field="2" count="1" selected="0">
            <x v="179"/>
          </reference>
          <reference field="3" count="1" selected="0">
            <x v="0"/>
          </reference>
          <reference field="12" count="1" selected="0">
            <x v="10"/>
          </reference>
          <reference field="13" count="1" selected="0">
            <x v="10"/>
          </reference>
          <reference field="14" count="1" selected="0">
            <x v="0"/>
          </reference>
          <reference field="15" count="1" selected="0">
            <x v="15"/>
          </reference>
          <reference field="16" count="1">
            <x v="0"/>
          </reference>
        </references>
      </pivotArea>
    </format>
    <format dxfId="68">
      <pivotArea dataOnly="0" labelOnly="1" fieldPosition="0">
        <references count="9">
          <reference field="0" count="1" selected="0">
            <x v="219"/>
          </reference>
          <reference field="1" count="1" selected="0">
            <x v="164"/>
          </reference>
          <reference field="2" count="1" selected="0">
            <x v="138"/>
          </reference>
          <reference field="3" count="1" selected="0">
            <x v="0"/>
          </reference>
          <reference field="12" count="1" selected="0">
            <x v="10"/>
          </reference>
          <reference field="13" count="1" selected="0">
            <x v="8"/>
          </reference>
          <reference field="14" count="1" selected="0">
            <x v="0"/>
          </reference>
          <reference field="15" count="1" selected="0">
            <x v="15"/>
          </reference>
          <reference field="16" count="1">
            <x v="7"/>
          </reference>
        </references>
      </pivotArea>
    </format>
    <format dxfId="67">
      <pivotArea dataOnly="0" labelOnly="1" fieldPosition="0">
        <references count="9">
          <reference field="0" count="1" selected="0">
            <x v="220"/>
          </reference>
          <reference field="1" count="1" selected="0">
            <x v="165"/>
          </reference>
          <reference field="2" count="1" selected="0">
            <x v="142"/>
          </reference>
          <reference field="3" count="1" selected="0">
            <x v="0"/>
          </reference>
          <reference field="12" count="1" selected="0">
            <x v="11"/>
          </reference>
          <reference field="13" count="1" selected="0">
            <x v="12"/>
          </reference>
          <reference field="14" count="1" selected="0">
            <x v="57"/>
          </reference>
          <reference field="15" count="1" selected="0">
            <x v="15"/>
          </reference>
          <reference field="16" count="1">
            <x v="9"/>
          </reference>
        </references>
      </pivotArea>
    </format>
    <format dxfId="66">
      <pivotArea dataOnly="0" labelOnly="1" fieldPosition="0">
        <references count="9">
          <reference field="0" count="1" selected="0">
            <x v="221"/>
          </reference>
          <reference field="1" count="1" selected="0">
            <x v="166"/>
          </reference>
          <reference field="2" count="1" selected="0">
            <x v="143"/>
          </reference>
          <reference field="3" count="1" selected="0">
            <x v="0"/>
          </reference>
          <reference field="12" count="1" selected="0">
            <x v="10"/>
          </reference>
          <reference field="13" count="1" selected="0">
            <x v="9"/>
          </reference>
          <reference field="14" count="1" selected="0">
            <x v="60"/>
          </reference>
          <reference field="15" count="1" selected="0">
            <x v="15"/>
          </reference>
          <reference field="16" count="1">
            <x v="7"/>
          </reference>
        </references>
      </pivotArea>
    </format>
    <format dxfId="65">
      <pivotArea dataOnly="0" labelOnly="1" fieldPosition="0">
        <references count="9">
          <reference field="0" count="1" selected="0">
            <x v="223"/>
          </reference>
          <reference field="1" count="1" selected="0">
            <x v="168"/>
          </reference>
          <reference field="2" count="1" selected="0">
            <x v="71"/>
          </reference>
          <reference field="3" count="1" selected="0">
            <x v="0"/>
          </reference>
          <reference field="12" count="1" selected="0">
            <x v="24"/>
          </reference>
          <reference field="13" count="1" selected="0">
            <x v="7"/>
          </reference>
          <reference field="14" count="1" selected="0">
            <x v="0"/>
          </reference>
          <reference field="15" count="1" selected="0">
            <x v="15"/>
          </reference>
          <reference field="16" count="1">
            <x v="28"/>
          </reference>
        </references>
      </pivotArea>
    </format>
    <format dxfId="64">
      <pivotArea dataOnly="0" labelOnly="1" fieldPosition="0">
        <references count="9">
          <reference field="0" count="1" selected="0">
            <x v="224"/>
          </reference>
          <reference field="1" count="1" selected="0">
            <x v="169"/>
          </reference>
          <reference field="2" count="1" selected="0">
            <x v="121"/>
          </reference>
          <reference field="3" count="1" selected="0">
            <x v="0"/>
          </reference>
          <reference field="12" count="1" selected="0">
            <x v="23"/>
          </reference>
          <reference field="13" count="1" selected="0">
            <x v="1"/>
          </reference>
          <reference field="14" count="1" selected="0">
            <x v="18"/>
          </reference>
          <reference field="15" count="1" selected="0">
            <x v="15"/>
          </reference>
          <reference field="16" count="1">
            <x v="29"/>
          </reference>
        </references>
      </pivotArea>
    </format>
    <format dxfId="63">
      <pivotArea dataOnly="0" labelOnly="1" fieldPosition="0">
        <references count="9">
          <reference field="0" count="1" selected="0">
            <x v="225"/>
          </reference>
          <reference field="1" count="1" selected="0">
            <x v="170"/>
          </reference>
          <reference field="2" count="1" selected="0">
            <x v="120"/>
          </reference>
          <reference field="3" count="1" selected="0">
            <x v="0"/>
          </reference>
          <reference field="12" count="1" selected="0">
            <x v="23"/>
          </reference>
          <reference field="13" count="1" selected="0">
            <x v="22"/>
          </reference>
          <reference field="14" count="1" selected="0">
            <x v="18"/>
          </reference>
          <reference field="15" count="1" selected="0">
            <x v="15"/>
          </reference>
          <reference field="16" count="1">
            <x v="0"/>
          </reference>
        </references>
      </pivotArea>
    </format>
    <format dxfId="62">
      <pivotArea dataOnly="0" labelOnly="1" fieldPosition="0">
        <references count="9">
          <reference field="0" count="1" selected="0">
            <x v="229"/>
          </reference>
          <reference field="1" count="1" selected="0">
            <x v="174"/>
          </reference>
          <reference field="2" count="1" selected="0">
            <x v="91"/>
          </reference>
          <reference field="3" count="1" selected="0">
            <x v="0"/>
          </reference>
          <reference field="12" count="1" selected="0">
            <x v="3"/>
          </reference>
          <reference field="13" count="1" selected="0">
            <x v="18"/>
          </reference>
          <reference field="14" count="1" selected="0">
            <x v="34"/>
          </reference>
          <reference field="15" count="1" selected="0">
            <x v="15"/>
          </reference>
          <reference field="16" count="1">
            <x v="19"/>
          </reference>
        </references>
      </pivotArea>
    </format>
    <format dxfId="61">
      <pivotArea dataOnly="0" labelOnly="1" fieldPosition="0">
        <references count="9">
          <reference field="0" count="1" selected="0">
            <x v="230"/>
          </reference>
          <reference field="1" count="1" selected="0">
            <x v="175"/>
          </reference>
          <reference field="2" count="1" selected="0">
            <x v="160"/>
          </reference>
          <reference field="3" count="1" selected="0">
            <x v="0"/>
          </reference>
          <reference field="12" count="1" selected="0">
            <x v="3"/>
          </reference>
          <reference field="13" count="1" selected="0">
            <x v="18"/>
          </reference>
          <reference field="14" count="1" selected="0">
            <x v="36"/>
          </reference>
          <reference field="15" count="1" selected="0">
            <x v="15"/>
          </reference>
          <reference field="16" count="1">
            <x v="48"/>
          </reference>
        </references>
      </pivotArea>
    </format>
    <format dxfId="60">
      <pivotArea dataOnly="0" labelOnly="1" fieldPosition="0">
        <references count="9">
          <reference field="0" count="1" selected="0">
            <x v="231"/>
          </reference>
          <reference field="1" count="1" selected="0">
            <x v="176"/>
          </reference>
          <reference field="2" count="1" selected="0">
            <x v="42"/>
          </reference>
          <reference field="3" count="1" selected="0">
            <x v="0"/>
          </reference>
          <reference field="12" count="1" selected="0">
            <x v="3"/>
          </reference>
          <reference field="13" count="1" selected="0">
            <x v="20"/>
          </reference>
          <reference field="14" count="1" selected="0">
            <x v="38"/>
          </reference>
          <reference field="15" count="1" selected="0">
            <x v="15"/>
          </reference>
          <reference field="16" count="1">
            <x v="0"/>
          </reference>
        </references>
      </pivotArea>
    </format>
    <format dxfId="59">
      <pivotArea dataOnly="0" labelOnly="1" fieldPosition="0">
        <references count="9">
          <reference field="0" count="1" selected="0">
            <x v="234"/>
          </reference>
          <reference field="1" count="1" selected="0">
            <x v="179"/>
          </reference>
          <reference field="2" count="1" selected="0">
            <x v="163"/>
          </reference>
          <reference field="3" count="1" selected="0">
            <x v="0"/>
          </reference>
          <reference field="12" count="1" selected="0">
            <x v="28"/>
          </reference>
          <reference field="13" count="1" selected="0">
            <x v="25"/>
          </reference>
          <reference field="14" count="1" selected="0">
            <x v="67"/>
          </reference>
          <reference field="15" count="1" selected="0">
            <x v="47"/>
          </reference>
          <reference field="16" count="1">
            <x v="65"/>
          </reference>
        </references>
      </pivotArea>
    </format>
    <format dxfId="58">
      <pivotArea dataOnly="0" labelOnly="1" fieldPosition="0">
        <references count="9">
          <reference field="0" count="1" selected="0">
            <x v="235"/>
          </reference>
          <reference field="1" count="1" selected="0">
            <x v="191"/>
          </reference>
          <reference field="2" count="1" selected="0">
            <x v="155"/>
          </reference>
          <reference field="3" count="1" selected="0">
            <x v="0"/>
          </reference>
          <reference field="12" count="1" selected="0">
            <x v="3"/>
          </reference>
          <reference field="13" count="1" selected="0">
            <x v="0"/>
          </reference>
          <reference field="14" count="1" selected="0">
            <x v="38"/>
          </reference>
          <reference field="15" count="1" selected="0">
            <x v="15"/>
          </reference>
          <reference field="16" count="1">
            <x v="0"/>
          </reference>
        </references>
      </pivotArea>
    </format>
  </formats>
  <pivotTableStyleInfo name="PivotStyleMedium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S271" headerRowCount="0" totalsRowShown="0" headerRowDxfId="57" dataDxfId="56">
  <tableColumns count="19">
    <tableColumn id="1" xr3:uid="{00000000-0010-0000-0000-000001000000}" name="Column1" headerRowDxfId="55" dataDxfId="54"/>
    <tableColumn id="2" xr3:uid="{00000000-0010-0000-0000-000002000000}" name="Column2" headerRowDxfId="53" dataDxfId="52"/>
    <tableColumn id="3" xr3:uid="{00000000-0010-0000-0000-000003000000}" name="Column3" headerRowDxfId="51" dataDxfId="50">
      <calculatedColumnFormula>VLOOKUP(B2,'Vendor-Security-Assessment'!A:D,2,FALSE)</calculatedColumnFormula>
    </tableColumn>
    <tableColumn id="4" xr3:uid="{00000000-0010-0000-0000-000004000000}" name="Column4" headerRowDxfId="49" dataDxfId="48">
      <calculatedColumnFormula>VLOOKUP(B2,'Vendor-Security-Assessment'!A:D,4,FALSE)</calculatedColumnFormula>
    </tableColumn>
    <tableColumn id="5" xr3:uid="{00000000-0010-0000-0000-000005000000}" name="Column5" headerRowDxfId="47" dataDxfId="46"/>
    <tableColumn id="6" xr3:uid="{00000000-0010-0000-0000-000006000000}" name="Column6" headerRowDxfId="45" dataDxfId="44"/>
    <tableColumn id="7" xr3:uid="{00000000-0010-0000-0000-000007000000}" name="Column7" headerRowDxfId="43" dataDxfId="42"/>
    <tableColumn id="8" xr3:uid="{00000000-0010-0000-0000-000008000000}" name="Column8" headerRowDxfId="41" dataDxfId="40"/>
    <tableColumn id="9" xr3:uid="{00000000-0010-0000-0000-000009000000}" name="Column9" headerRowDxfId="39" dataDxfId="38">
      <calculatedColumnFormula>VLOOKUP(B2,'Vendor-Security-Assessment'!A:D,3,FALSE)</calculatedColumnFormula>
    </tableColumn>
    <tableColumn id="10" xr3:uid="{00000000-0010-0000-0000-00000A000000}" name="Column10" headerRowDxfId="37" dataDxfId="36"/>
    <tableColumn id="11" xr3:uid="{00000000-0010-0000-0000-00000B000000}" name="Column11" headerRowDxfId="35" dataDxfId="34"/>
    <tableColumn id="12" xr3:uid="{00000000-0010-0000-0000-00000C000000}" name="Column12" headerRowDxfId="33" dataDxfId="32">
      <calculatedColumnFormula>J2*K2</calculatedColumnFormula>
    </tableColumn>
    <tableColumn id="13" xr3:uid="{00000000-0010-0000-0000-00000D000000}" name="Column13" headerRowDxfId="31" dataDxfId="30">
      <calculatedColumnFormula>VLOOKUP($B2,#REF!,3,FALSE)</calculatedColumnFormula>
    </tableColumn>
    <tableColumn id="14" xr3:uid="{00000000-0010-0000-0000-00000E000000}" name="Column14" headerRowDxfId="29" dataDxfId="28">
      <calculatedColumnFormula>VLOOKUP($B2,#REF!,4,FALSE)</calculatedColumnFormula>
    </tableColumn>
    <tableColumn id="15" xr3:uid="{00000000-0010-0000-0000-00000F000000}" name="Column15" headerRowDxfId="27" dataDxfId="26">
      <calculatedColumnFormula>VLOOKUP($B2,#REF!,5,FALSE)</calculatedColumnFormula>
    </tableColumn>
    <tableColumn id="16" xr3:uid="{00000000-0010-0000-0000-000010000000}" name="Column16" headerRowDxfId="25" dataDxfId="24">
      <calculatedColumnFormula>VLOOKUP($B2,#REF!,6,FALSE)</calculatedColumnFormula>
    </tableColumn>
    <tableColumn id="17" xr3:uid="{00000000-0010-0000-0000-000011000000}" name="Column17" headerRowDxfId="23" dataDxfId="22">
      <calculatedColumnFormula>VLOOKUP($B2,#REF!,7,FALSE)</calculatedColumnFormula>
    </tableColumn>
    <tableColumn id="18" xr3:uid="{00000000-0010-0000-0000-000012000000}" name="Column18" headerRowDxfId="21" dataDxfId="20">
      <calculatedColumnFormula>VLOOKUP($B2,#REF!,8,FALSE)</calculatedColumnFormula>
    </tableColumn>
    <tableColumn id="25" xr3:uid="{00000000-0010-0000-0000-000019000000}" name="Column25" headerRowDxfId="19" dataDxfId="18"/>
  </tableColumns>
  <tableStyleInfo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cademyofmine.com/privacy-policy"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C00000"/>
  </sheetPr>
  <dimension ref="A1:IU98"/>
  <sheetViews>
    <sheetView showGridLines="0" tabSelected="1" zoomScale="70" zoomScaleNormal="70" workbookViewId="0">
      <selection activeCell="C10" sqref="C10"/>
    </sheetView>
  </sheetViews>
  <sheetFormatPr baseColWidth="10" defaultColWidth="6.625" defaultRowHeight="15" customHeight="1" x14ac:dyDescent="0.15"/>
  <cols>
    <col min="1" max="1" width="8.5" bestFit="1" customWidth="1"/>
    <col min="2" max="2" width="58.5" style="3" customWidth="1"/>
    <col min="3" max="3" width="20" style="12" customWidth="1"/>
    <col min="4" max="4" width="50.625" style="5" customWidth="1"/>
    <col min="5" max="255" width="6.625" style="3" customWidth="1"/>
  </cols>
  <sheetData>
    <row r="1" spans="1:4" ht="36" customHeight="1" x14ac:dyDescent="0.15">
      <c r="A1" s="121" t="s">
        <v>2534</v>
      </c>
      <c r="B1" s="121"/>
      <c r="C1" s="121"/>
      <c r="D1" s="121"/>
    </row>
    <row r="2" spans="1:4" ht="29" customHeight="1" x14ac:dyDescent="0.15">
      <c r="A2" s="10" t="s">
        <v>399</v>
      </c>
      <c r="B2" s="6" t="s">
        <v>0</v>
      </c>
      <c r="C2" s="122" t="s">
        <v>2605</v>
      </c>
      <c r="D2" s="122"/>
    </row>
    <row r="3" spans="1:4" ht="36" customHeight="1" x14ac:dyDescent="0.15">
      <c r="A3" s="111" t="s">
        <v>1</v>
      </c>
      <c r="B3" s="111"/>
      <c r="C3" s="13"/>
      <c r="D3" s="14"/>
    </row>
    <row r="4" spans="1:4" ht="24" customHeight="1" x14ac:dyDescent="0.15">
      <c r="A4" s="120" t="s">
        <v>2435</v>
      </c>
      <c r="B4" s="120"/>
      <c r="C4" s="120"/>
      <c r="D4" s="120"/>
    </row>
    <row r="5" spans="1:4" ht="22.25" customHeight="1" x14ac:dyDescent="0.15">
      <c r="A5" s="9" t="s">
        <v>402</v>
      </c>
      <c r="B5" s="15" t="s">
        <v>2</v>
      </c>
      <c r="C5" s="119" t="s">
        <v>2501</v>
      </c>
      <c r="D5" s="119"/>
    </row>
    <row r="6" spans="1:4" ht="22.25" customHeight="1" x14ac:dyDescent="0.15">
      <c r="A6" s="9" t="s">
        <v>403</v>
      </c>
      <c r="B6" s="15" t="s">
        <v>3</v>
      </c>
      <c r="C6" s="119" t="s">
        <v>2600</v>
      </c>
      <c r="D6" s="119"/>
    </row>
    <row r="7" spans="1:4" ht="22.25" customHeight="1" x14ac:dyDescent="0.15">
      <c r="A7" s="9" t="s">
        <v>404</v>
      </c>
      <c r="B7" s="15" t="s">
        <v>4</v>
      </c>
      <c r="C7" s="119" t="s">
        <v>2588</v>
      </c>
      <c r="D7" s="119"/>
    </row>
    <row r="8" spans="1:4" ht="22.25" customHeight="1" x14ac:dyDescent="0.15">
      <c r="A8" s="9" t="s">
        <v>405</v>
      </c>
      <c r="B8" s="15" t="s">
        <v>5</v>
      </c>
      <c r="C8" s="118" t="s">
        <v>2535</v>
      </c>
      <c r="D8" s="119"/>
    </row>
    <row r="9" spans="1:4" ht="22.25" customHeight="1" x14ac:dyDescent="0.15">
      <c r="A9" s="9" t="s">
        <v>2599</v>
      </c>
      <c r="B9" s="15" t="s">
        <v>2595</v>
      </c>
      <c r="C9" s="124" t="s">
        <v>2606</v>
      </c>
      <c r="D9" s="119"/>
    </row>
    <row r="10" spans="1:4" ht="37.25" customHeight="1" x14ac:dyDescent="0.15">
      <c r="A10" s="111" t="s">
        <v>2502</v>
      </c>
      <c r="B10" s="111"/>
      <c r="C10" s="13" t="s">
        <v>7</v>
      </c>
      <c r="D10" s="13" t="s">
        <v>8</v>
      </c>
    </row>
    <row r="11" spans="1:4" ht="48" customHeight="1" x14ac:dyDescent="0.15">
      <c r="A11" s="123" t="s">
        <v>461</v>
      </c>
      <c r="B11" s="123"/>
      <c r="C11" s="123"/>
      <c r="D11" s="123"/>
    </row>
    <row r="12" spans="1:4" ht="48" customHeight="1" x14ac:dyDescent="0.15">
      <c r="A12" s="9" t="s">
        <v>2536</v>
      </c>
      <c r="B12" s="16" t="s">
        <v>86</v>
      </c>
      <c r="C12" s="7" t="s">
        <v>14</v>
      </c>
      <c r="D12" s="85"/>
    </row>
    <row r="13" spans="1:4" ht="48" customHeight="1" x14ac:dyDescent="0.15">
      <c r="A13" s="9" t="s">
        <v>2537</v>
      </c>
      <c r="B13" s="16" t="s">
        <v>492</v>
      </c>
      <c r="C13" s="7" t="s">
        <v>10</v>
      </c>
      <c r="D13" s="102" t="s">
        <v>2505</v>
      </c>
    </row>
    <row r="14" spans="1:4" ht="48" customHeight="1" x14ac:dyDescent="0.15">
      <c r="A14" s="9" t="s">
        <v>2538</v>
      </c>
      <c r="B14" s="16" t="s">
        <v>2503</v>
      </c>
      <c r="C14" s="7" t="s">
        <v>10</v>
      </c>
      <c r="D14" s="102" t="s">
        <v>2504</v>
      </c>
    </row>
    <row r="15" spans="1:4" ht="48" customHeight="1" x14ac:dyDescent="0.15">
      <c r="A15" s="9" t="s">
        <v>2539</v>
      </c>
      <c r="B15" s="16" t="s">
        <v>136</v>
      </c>
      <c r="C15" s="7" t="s">
        <v>10</v>
      </c>
      <c r="D15" s="85"/>
    </row>
    <row r="16" spans="1:4" ht="48" customHeight="1" x14ac:dyDescent="0.15">
      <c r="A16" s="9" t="s">
        <v>2540</v>
      </c>
      <c r="B16" s="16" t="s">
        <v>137</v>
      </c>
      <c r="C16" s="7" t="s">
        <v>10</v>
      </c>
      <c r="D16" s="85"/>
    </row>
    <row r="17" spans="1:4" ht="48" customHeight="1" x14ac:dyDescent="0.15">
      <c r="A17" s="9" t="s">
        <v>2541</v>
      </c>
      <c r="B17" s="16" t="s">
        <v>9</v>
      </c>
      <c r="C17" s="7" t="s">
        <v>14</v>
      </c>
      <c r="D17" s="102" t="s">
        <v>2594</v>
      </c>
    </row>
    <row r="18" spans="1:4" ht="64.25" customHeight="1" x14ac:dyDescent="0.15">
      <c r="A18" s="9" t="s">
        <v>2542</v>
      </c>
      <c r="B18" s="16" t="s">
        <v>2506</v>
      </c>
      <c r="C18" s="7" t="s">
        <v>14</v>
      </c>
      <c r="D18" s="102" t="s">
        <v>2507</v>
      </c>
    </row>
    <row r="19" spans="1:4" ht="36" customHeight="1" x14ac:dyDescent="0.15">
      <c r="A19" s="111" t="s">
        <v>11</v>
      </c>
      <c r="B19" s="111"/>
      <c r="C19" s="13" t="s">
        <v>7</v>
      </c>
      <c r="D19" s="13" t="s">
        <v>8</v>
      </c>
    </row>
    <row r="20" spans="1:4" ht="97.25" customHeight="1" x14ac:dyDescent="0.15">
      <c r="A20" s="9" t="s">
        <v>2543</v>
      </c>
      <c r="B20" s="16" t="s">
        <v>2509</v>
      </c>
      <c r="C20" s="7" t="s">
        <v>10</v>
      </c>
      <c r="D20" s="102" t="s">
        <v>2510</v>
      </c>
    </row>
    <row r="21" spans="1:4" ht="48" customHeight="1" x14ac:dyDescent="0.15">
      <c r="A21" s="9" t="s">
        <v>2544</v>
      </c>
      <c r="B21" s="16" t="s">
        <v>419</v>
      </c>
      <c r="C21" s="7" t="s">
        <v>10</v>
      </c>
      <c r="D21" s="102" t="s">
        <v>2508</v>
      </c>
    </row>
    <row r="22" spans="1:4" ht="36" customHeight="1" x14ac:dyDescent="0.15">
      <c r="A22" s="111" t="s">
        <v>133</v>
      </c>
      <c r="B22" s="111"/>
      <c r="C22" s="13" t="s">
        <v>7</v>
      </c>
      <c r="D22" s="13" t="s">
        <v>8</v>
      </c>
    </row>
    <row r="23" spans="1:4" ht="54" customHeight="1" x14ac:dyDescent="0.15">
      <c r="A23" s="9" t="s">
        <v>2545</v>
      </c>
      <c r="B23" s="65" t="s">
        <v>134</v>
      </c>
      <c r="C23" s="112" t="s">
        <v>2511</v>
      </c>
      <c r="D23" s="113"/>
    </row>
    <row r="24" spans="1:4" ht="54" customHeight="1" x14ac:dyDescent="0.15">
      <c r="A24" s="9" t="s">
        <v>2546</v>
      </c>
      <c r="B24" s="65" t="s">
        <v>135</v>
      </c>
      <c r="C24" s="112" t="s">
        <v>2512</v>
      </c>
      <c r="D24" s="113"/>
    </row>
    <row r="25" spans="1:4" ht="64.25" customHeight="1" x14ac:dyDescent="0.15">
      <c r="A25" s="9" t="s">
        <v>2547</v>
      </c>
      <c r="B25" s="65" t="s">
        <v>805</v>
      </c>
      <c r="C25" s="7" t="s">
        <v>14</v>
      </c>
      <c r="D25" s="67" t="s">
        <v>2513</v>
      </c>
    </row>
    <row r="26" spans="1:4" ht="54" customHeight="1" x14ac:dyDescent="0.15">
      <c r="A26" s="9" t="s">
        <v>2548</v>
      </c>
      <c r="B26" s="65" t="s">
        <v>806</v>
      </c>
      <c r="C26" s="7" t="s">
        <v>14</v>
      </c>
      <c r="D26" s="66"/>
    </row>
    <row r="27" spans="1:4" ht="64.25" customHeight="1" x14ac:dyDescent="0.15">
      <c r="A27" s="9" t="s">
        <v>2549</v>
      </c>
      <c r="B27" s="65" t="s">
        <v>2436</v>
      </c>
      <c r="C27" s="7" t="s">
        <v>10</v>
      </c>
      <c r="D27" s="67" t="s">
        <v>2514</v>
      </c>
    </row>
    <row r="28" spans="1:4" ht="83" customHeight="1" x14ac:dyDescent="0.15">
      <c r="A28" s="9" t="s">
        <v>2550</v>
      </c>
      <c r="B28" s="65" t="s">
        <v>807</v>
      </c>
      <c r="C28" s="114" t="s">
        <v>2515</v>
      </c>
      <c r="D28" s="115"/>
    </row>
    <row r="29" spans="1:4" ht="36" customHeight="1" x14ac:dyDescent="0.15">
      <c r="A29" s="111" t="str">
        <f>IF($C$14="No","Third Parties - Optional based on QUALIFIER response.","Third Parties")</f>
        <v>Third Parties</v>
      </c>
      <c r="B29" s="111"/>
      <c r="C29" s="13" t="s">
        <v>7</v>
      </c>
      <c r="D29" s="13" t="s">
        <v>8</v>
      </c>
    </row>
    <row r="30" spans="1:4" ht="96" customHeight="1" x14ac:dyDescent="0.15">
      <c r="A30" s="9" t="s">
        <v>2551</v>
      </c>
      <c r="B30" s="16" t="s">
        <v>115</v>
      </c>
      <c r="C30" s="116" t="s">
        <v>2517</v>
      </c>
      <c r="D30" s="116"/>
    </row>
    <row r="31" spans="1:4" ht="80" customHeight="1" x14ac:dyDescent="0.15">
      <c r="A31" s="9" t="s">
        <v>2552</v>
      </c>
      <c r="B31" s="16" t="s">
        <v>2516</v>
      </c>
      <c r="C31" s="116" t="s">
        <v>2518</v>
      </c>
      <c r="D31" s="116"/>
    </row>
    <row r="32" spans="1:4" ht="80" customHeight="1" x14ac:dyDescent="0.15">
      <c r="A32" s="9" t="s">
        <v>2553</v>
      </c>
      <c r="B32" s="16" t="s">
        <v>15</v>
      </c>
      <c r="C32" s="116" t="s">
        <v>2519</v>
      </c>
      <c r="D32" s="116"/>
    </row>
    <row r="33" spans="1:255" ht="36" customHeight="1" x14ac:dyDescent="0.15">
      <c r="A33" s="111" t="str">
        <f>IF($C$18="","Application/Service Security",IF($C$18="Yes","App/Service Security - Optional based on QUALIFIER response.","Application/Service Security"))</f>
        <v>Application/Service Security</v>
      </c>
      <c r="B33" s="111"/>
      <c r="C33" s="13" t="s">
        <v>7</v>
      </c>
      <c r="D33" s="13" t="s">
        <v>8</v>
      </c>
    </row>
    <row r="34" spans="1:255" ht="49.25" customHeight="1" x14ac:dyDescent="0.15">
      <c r="A34" s="9" t="s">
        <v>2554</v>
      </c>
      <c r="B34" s="29" t="s">
        <v>808</v>
      </c>
      <c r="C34" s="7" t="s">
        <v>10</v>
      </c>
      <c r="D34" s="86"/>
    </row>
    <row r="35" spans="1:255" ht="48" customHeight="1" x14ac:dyDescent="0.15">
      <c r="A35" s="9" t="s">
        <v>2555</v>
      </c>
      <c r="B35" s="29" t="s">
        <v>809</v>
      </c>
      <c r="C35" s="7" t="s">
        <v>10</v>
      </c>
      <c r="D35" s="87"/>
    </row>
    <row r="36" spans="1:255" ht="48" customHeight="1" x14ac:dyDescent="0.15">
      <c r="A36" s="9" t="s">
        <v>2556</v>
      </c>
      <c r="B36" s="29" t="s">
        <v>810</v>
      </c>
      <c r="C36" s="7" t="s">
        <v>10</v>
      </c>
      <c r="D36" s="102" t="s">
        <v>2520</v>
      </c>
    </row>
    <row r="37" spans="1:255" ht="63" customHeight="1" x14ac:dyDescent="0.15">
      <c r="A37" s="9" t="s">
        <v>2557</v>
      </c>
      <c r="B37" s="29" t="s">
        <v>23</v>
      </c>
      <c r="C37" s="7" t="s">
        <v>10</v>
      </c>
      <c r="D37" s="84"/>
    </row>
    <row r="38" spans="1:255" ht="48" customHeight="1" x14ac:dyDescent="0.15">
      <c r="A38" s="9" t="s">
        <v>2558</v>
      </c>
      <c r="B38" s="29" t="s">
        <v>812</v>
      </c>
      <c r="C38" s="7" t="s">
        <v>10</v>
      </c>
      <c r="D38" s="17" t="s">
        <v>2521</v>
      </c>
    </row>
    <row r="39" spans="1:255" s="1" customFormat="1" ht="80" customHeight="1" x14ac:dyDescent="0.2">
      <c r="A39" s="9" t="s">
        <v>2559</v>
      </c>
      <c r="B39" s="29" t="s">
        <v>487</v>
      </c>
      <c r="C39" s="116" t="s">
        <v>2589</v>
      </c>
      <c r="D39" s="116"/>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pans="1:255" ht="72" customHeight="1" x14ac:dyDescent="0.15">
      <c r="A40" s="9" t="s">
        <v>2560</v>
      </c>
      <c r="B40" s="16" t="s">
        <v>447</v>
      </c>
      <c r="C40" s="7" t="s">
        <v>14</v>
      </c>
      <c r="D40" s="8"/>
    </row>
    <row r="41" spans="1:255" ht="48" customHeight="1" x14ac:dyDescent="0.15">
      <c r="A41" s="9" t="s">
        <v>2561</v>
      </c>
      <c r="B41" s="29" t="s">
        <v>437</v>
      </c>
      <c r="C41" s="7" t="s">
        <v>10</v>
      </c>
      <c r="D41" s="62"/>
    </row>
    <row r="42" spans="1:255" ht="65" customHeight="1" x14ac:dyDescent="0.15">
      <c r="A42" s="9" t="s">
        <v>2562</v>
      </c>
      <c r="B42" s="29" t="s">
        <v>1973</v>
      </c>
      <c r="C42" s="7" t="s">
        <v>2523</v>
      </c>
      <c r="D42" s="8" t="s">
        <v>2563</v>
      </c>
    </row>
    <row r="43" spans="1:255" ht="48" customHeight="1" x14ac:dyDescent="0.15">
      <c r="A43" s="9">
        <v>11</v>
      </c>
      <c r="B43" s="29" t="s">
        <v>23</v>
      </c>
      <c r="C43" s="7" t="s">
        <v>10</v>
      </c>
      <c r="D43" s="8"/>
    </row>
    <row r="44" spans="1:255" ht="36" customHeight="1" x14ac:dyDescent="0.15">
      <c r="A44" s="111" t="str">
        <f>IF($C$18="","Authentication, Authorization, and Accounting",IF($C$18="Yes","AAA - Optional based on QUALIFIER response.","Authentication, Authorization, and Accounting"))</f>
        <v>Authentication, Authorization, and Accounting</v>
      </c>
      <c r="B44" s="111"/>
      <c r="C44" s="13" t="s">
        <v>7</v>
      </c>
      <c r="D44" s="13" t="s">
        <v>8</v>
      </c>
    </row>
    <row r="45" spans="1:255" ht="48" customHeight="1" x14ac:dyDescent="0.15">
      <c r="A45" s="9" t="s">
        <v>2564</v>
      </c>
      <c r="B45" s="16" t="s">
        <v>26</v>
      </c>
      <c r="C45" s="7" t="s">
        <v>10</v>
      </c>
      <c r="D45" s="8"/>
    </row>
    <row r="46" spans="1:255" ht="48" customHeight="1" x14ac:dyDescent="0.15">
      <c r="A46" s="9" t="s">
        <v>2565</v>
      </c>
      <c r="B46" s="16" t="s">
        <v>448</v>
      </c>
      <c r="C46" s="7" t="s">
        <v>10</v>
      </c>
      <c r="D46" s="8"/>
    </row>
    <row r="47" spans="1:255" ht="48" customHeight="1" x14ac:dyDescent="0.15">
      <c r="A47" s="9" t="s">
        <v>2566</v>
      </c>
      <c r="B47" s="16" t="s">
        <v>1967</v>
      </c>
      <c r="C47" s="7" t="s">
        <v>14</v>
      </c>
      <c r="D47" s="87"/>
    </row>
    <row r="48" spans="1:255" ht="47" customHeight="1" x14ac:dyDescent="0.15">
      <c r="A48" s="9" t="s">
        <v>2567</v>
      </c>
      <c r="B48" s="16" t="s">
        <v>2478</v>
      </c>
      <c r="C48" s="7" t="s">
        <v>10</v>
      </c>
      <c r="D48" s="84" t="s">
        <v>2590</v>
      </c>
    </row>
    <row r="49" spans="1:255" ht="48" customHeight="1" x14ac:dyDescent="0.15">
      <c r="A49" s="9" t="s">
        <v>2568</v>
      </c>
      <c r="B49" s="16" t="s">
        <v>2438</v>
      </c>
      <c r="C49" s="7" t="s">
        <v>14</v>
      </c>
      <c r="D49" s="8"/>
    </row>
    <row r="50" spans="1:255" ht="48" customHeight="1" x14ac:dyDescent="0.15">
      <c r="A50" s="9" t="s">
        <v>2569</v>
      </c>
      <c r="B50" s="16" t="s">
        <v>27</v>
      </c>
      <c r="C50" s="7" t="s">
        <v>14</v>
      </c>
    </row>
    <row r="51" spans="1:255" ht="48" customHeight="1" x14ac:dyDescent="0.15">
      <c r="A51" s="9" t="s">
        <v>2570</v>
      </c>
      <c r="B51" s="16" t="s">
        <v>28</v>
      </c>
      <c r="C51" s="7" t="s">
        <v>10</v>
      </c>
      <c r="D51" s="8" t="s">
        <v>2522</v>
      </c>
    </row>
    <row r="52" spans="1:255" ht="48" customHeight="1" x14ac:dyDescent="0.15">
      <c r="A52" s="9" t="s">
        <v>2571</v>
      </c>
      <c r="B52" s="16" t="s">
        <v>116</v>
      </c>
      <c r="C52" s="7" t="s">
        <v>10</v>
      </c>
      <c r="D52" s="8" t="s">
        <v>2525</v>
      </c>
    </row>
    <row r="53" spans="1:255" ht="53" customHeight="1" x14ac:dyDescent="0.15">
      <c r="A53" s="9" t="s">
        <v>2572</v>
      </c>
      <c r="B53" s="16" t="s">
        <v>814</v>
      </c>
      <c r="C53" s="7" t="s">
        <v>2523</v>
      </c>
      <c r="D53" s="8" t="s">
        <v>2524</v>
      </c>
    </row>
    <row r="54" spans="1:255" ht="48" customHeight="1" x14ac:dyDescent="0.15">
      <c r="A54" s="9" t="s">
        <v>2573</v>
      </c>
      <c r="B54" s="16" t="s">
        <v>468</v>
      </c>
      <c r="C54" s="7" t="s">
        <v>10</v>
      </c>
      <c r="D54" s="8" t="s">
        <v>2526</v>
      </c>
    </row>
    <row r="55" spans="1:255" ht="36" customHeight="1" x14ac:dyDescent="0.2">
      <c r="A55" s="111" t="str">
        <f>IF($C$18="","Data",IF($C$18="Yes","Data - Optional based on QUALIFIER response.","Data"))</f>
        <v>Data</v>
      </c>
      <c r="B55" s="111"/>
      <c r="C55" s="13" t="s">
        <v>7</v>
      </c>
      <c r="D55" s="13" t="s">
        <v>8</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row>
    <row r="56" spans="1:255" ht="48" customHeight="1" x14ac:dyDescent="0.2">
      <c r="A56" s="28" t="s">
        <v>231</v>
      </c>
      <c r="B56" s="16" t="s">
        <v>2574</v>
      </c>
      <c r="C56" s="11" t="s">
        <v>10</v>
      </c>
      <c r="D56" s="18" t="s">
        <v>2575</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row>
    <row r="57" spans="1:255" ht="60" customHeight="1" x14ac:dyDescent="0.2">
      <c r="A57" s="28" t="s">
        <v>232</v>
      </c>
      <c r="B57" s="16" t="s">
        <v>451</v>
      </c>
      <c r="C57" s="116" t="s">
        <v>2591</v>
      </c>
      <c r="D57" s="116"/>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row>
    <row r="58" spans="1:255" ht="48" customHeight="1" x14ac:dyDescent="0.2">
      <c r="A58" s="28" t="s">
        <v>233</v>
      </c>
      <c r="B58" s="16" t="s">
        <v>2577</v>
      </c>
      <c r="C58" s="11" t="s">
        <v>10</v>
      </c>
      <c r="D58" s="18" t="s">
        <v>2578</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row>
    <row r="59" spans="1:255" ht="48" customHeight="1" x14ac:dyDescent="0.2">
      <c r="A59" s="28" t="s">
        <v>234</v>
      </c>
      <c r="B59" s="16" t="s">
        <v>2442</v>
      </c>
      <c r="C59" s="11" t="s">
        <v>10</v>
      </c>
      <c r="D59" s="18" t="s">
        <v>2579</v>
      </c>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row>
    <row r="60" spans="1:255" ht="48" customHeight="1" x14ac:dyDescent="0.2">
      <c r="A60" s="28" t="s">
        <v>235</v>
      </c>
      <c r="B60" s="16" t="s">
        <v>2580</v>
      </c>
      <c r="C60" s="11" t="s">
        <v>10</v>
      </c>
      <c r="D60" s="18"/>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row>
    <row r="61" spans="1:255" ht="48" customHeight="1" x14ac:dyDescent="0.2">
      <c r="A61" s="28" t="s">
        <v>236</v>
      </c>
      <c r="B61" s="16" t="s">
        <v>2581</v>
      </c>
      <c r="C61" s="11" t="s">
        <v>10</v>
      </c>
      <c r="D61" s="18"/>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row>
    <row r="62" spans="1:255" ht="48" customHeight="1" x14ac:dyDescent="0.2">
      <c r="A62" s="28" t="s">
        <v>237</v>
      </c>
      <c r="B62" s="16" t="s">
        <v>88</v>
      </c>
      <c r="C62" s="11" t="s">
        <v>10</v>
      </c>
      <c r="D62" s="18"/>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row>
    <row r="63" spans="1:255" ht="54" customHeight="1" x14ac:dyDescent="0.2">
      <c r="A63" s="28" t="s">
        <v>238</v>
      </c>
      <c r="B63" s="16" t="s">
        <v>89</v>
      </c>
      <c r="C63" s="11" t="s">
        <v>10</v>
      </c>
      <c r="D63" s="18"/>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row>
    <row r="64" spans="1:255" ht="48" customHeight="1" x14ac:dyDescent="0.2">
      <c r="A64" s="28" t="s">
        <v>239</v>
      </c>
      <c r="B64" s="16" t="s">
        <v>412</v>
      </c>
      <c r="C64" s="117" t="s">
        <v>2582</v>
      </c>
      <c r="D64" s="117"/>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row>
    <row r="65" spans="1:255" ht="48" customHeight="1" x14ac:dyDescent="0.2">
      <c r="A65" s="28" t="s">
        <v>240</v>
      </c>
      <c r="B65" s="16" t="s">
        <v>94</v>
      </c>
      <c r="C65" s="11" t="s">
        <v>10</v>
      </c>
      <c r="D65" s="18"/>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row>
    <row r="66" spans="1:255" ht="48" customHeight="1" x14ac:dyDescent="0.2">
      <c r="A66" s="28" t="s">
        <v>241</v>
      </c>
      <c r="B66" s="16" t="s">
        <v>16</v>
      </c>
      <c r="C66" s="117" t="s">
        <v>2598</v>
      </c>
      <c r="D66" s="117"/>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row>
    <row r="67" spans="1:255" ht="48" customHeight="1" x14ac:dyDescent="0.2">
      <c r="A67" s="28" t="s">
        <v>242</v>
      </c>
      <c r="B67" s="16" t="s">
        <v>472</v>
      </c>
      <c r="C67" s="11" t="s">
        <v>2523</v>
      </c>
      <c r="D67" s="18" t="s">
        <v>2583</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row>
    <row r="68" spans="1:255" ht="48" customHeight="1" x14ac:dyDescent="0.2">
      <c r="A68" s="28" t="s">
        <v>243</v>
      </c>
      <c r="B68" s="16" t="s">
        <v>2444</v>
      </c>
      <c r="C68" s="11" t="s">
        <v>10</v>
      </c>
      <c r="D68" s="18" t="s">
        <v>2592</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row>
    <row r="69" spans="1:255" ht="48" customHeight="1" x14ac:dyDescent="0.2">
      <c r="A69" s="28" t="s">
        <v>244</v>
      </c>
      <c r="B69" s="16" t="s">
        <v>2584</v>
      </c>
      <c r="C69" s="11" t="s">
        <v>10</v>
      </c>
      <c r="D69" s="8" t="s">
        <v>2585</v>
      </c>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spans="1:255" ht="48" customHeight="1" x14ac:dyDescent="0.2">
      <c r="A70" s="9" t="s">
        <v>245</v>
      </c>
      <c r="B70" s="16" t="s">
        <v>2596</v>
      </c>
      <c r="C70" s="11" t="s">
        <v>10</v>
      </c>
      <c r="D70" s="8" t="s">
        <v>2597</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spans="1:255" ht="36" customHeight="1" x14ac:dyDescent="0.2">
      <c r="A71" s="111" t="str">
        <f>IF($C$18="","Database",IF($C$18="Yes","Database - Optional based on QUALIFIER response.","Database"))</f>
        <v>Database</v>
      </c>
      <c r="B71" s="111"/>
      <c r="C71" s="13" t="s">
        <v>7</v>
      </c>
      <c r="D71" s="13" t="s">
        <v>8</v>
      </c>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row>
    <row r="72" spans="1:255" ht="48" customHeight="1" x14ac:dyDescent="0.2">
      <c r="A72" s="9" t="s">
        <v>259</v>
      </c>
      <c r="B72" s="16" t="s">
        <v>486</v>
      </c>
      <c r="C72" s="7" t="s">
        <v>14</v>
      </c>
      <c r="D72" s="8"/>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row>
    <row r="73" spans="1:255" ht="36" customHeight="1" x14ac:dyDescent="0.2">
      <c r="A73" s="111" t="str">
        <f>IF($C$18="","Datacenter",IF($C$18="Yes","Datacenter - Optional based on QUALIFIER response.","Datacenter"))</f>
        <v>Datacenter</v>
      </c>
      <c r="B73" s="111"/>
      <c r="C73" s="13" t="s">
        <v>7</v>
      </c>
      <c r="D73" s="13" t="s">
        <v>8</v>
      </c>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row>
    <row r="74" spans="1:255" ht="49.25" customHeight="1" x14ac:dyDescent="0.2">
      <c r="A74" s="9" t="s">
        <v>260</v>
      </c>
      <c r="B74" s="16" t="s">
        <v>474</v>
      </c>
      <c r="C74" s="7" t="s">
        <v>14</v>
      </c>
      <c r="D74" s="8" t="s">
        <v>2527</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row>
    <row r="75" spans="1:255" ht="48" customHeight="1" x14ac:dyDescent="0.2">
      <c r="A75" s="9" t="s">
        <v>261</v>
      </c>
      <c r="B75" s="16" t="s">
        <v>440</v>
      </c>
      <c r="C75" s="7" t="s">
        <v>14</v>
      </c>
      <c r="D75" s="8"/>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row>
    <row r="76" spans="1:255" ht="48" customHeight="1" x14ac:dyDescent="0.2">
      <c r="A76" s="9" t="s">
        <v>262</v>
      </c>
      <c r="B76" s="16" t="s">
        <v>475</v>
      </c>
      <c r="C76" s="7" t="s">
        <v>10</v>
      </c>
      <c r="D76" s="8" t="s">
        <v>2528</v>
      </c>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row>
    <row r="77" spans="1:255" ht="47" customHeight="1" x14ac:dyDescent="0.2">
      <c r="A77" s="9" t="s">
        <v>263</v>
      </c>
      <c r="B77" s="16" t="s">
        <v>19</v>
      </c>
      <c r="C77" s="7" t="s">
        <v>14</v>
      </c>
      <c r="D77" s="8"/>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row>
    <row r="78" spans="1:255" ht="64.25" customHeight="1" x14ac:dyDescent="0.2">
      <c r="A78" s="9" t="s">
        <v>267</v>
      </c>
      <c r="B78" s="16" t="s">
        <v>2576</v>
      </c>
      <c r="C78" s="116" t="s">
        <v>2591</v>
      </c>
      <c r="D78" s="116"/>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row>
    <row r="79" spans="1:255" ht="54" customHeight="1" x14ac:dyDescent="0.2">
      <c r="A79" s="9" t="s">
        <v>268</v>
      </c>
      <c r="B79" s="16" t="s">
        <v>20</v>
      </c>
      <c r="C79" s="7" t="s">
        <v>10</v>
      </c>
      <c r="D79" s="8"/>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row>
    <row r="80" spans="1:255" ht="48" customHeight="1" x14ac:dyDescent="0.2">
      <c r="A80" s="9" t="s">
        <v>272</v>
      </c>
      <c r="B80" s="16" t="s">
        <v>2529</v>
      </c>
      <c r="C80" s="7" t="s">
        <v>10</v>
      </c>
      <c r="D80" s="8"/>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row>
    <row r="81" spans="1:255" ht="36" customHeight="1" x14ac:dyDescent="0.2">
      <c r="A81" s="111" t="str">
        <f>IF($C$18="","Firewalls, IDS, IPS, and Networking",IF($C$18="Yes","FW/IDPS/Networks - Optional based on QUALIFIER response.","Firewalls, IDS, IPS, and Networking"))</f>
        <v>Firewalls, IDS, IPS, and Networking</v>
      </c>
      <c r="B81" s="111"/>
      <c r="C81" s="13" t="s">
        <v>7</v>
      </c>
      <c r="D81" s="13" t="s">
        <v>8</v>
      </c>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row>
    <row r="82" spans="1:255" ht="48" customHeight="1" x14ac:dyDescent="0.2">
      <c r="A82" s="9" t="s">
        <v>288</v>
      </c>
      <c r="B82" s="16" t="s">
        <v>24</v>
      </c>
      <c r="C82" s="7" t="s">
        <v>10</v>
      </c>
      <c r="D82" s="8" t="s">
        <v>2593</v>
      </c>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row>
    <row r="83" spans="1:255" ht="48" customHeight="1" x14ac:dyDescent="0.2">
      <c r="A83" s="9" t="s">
        <v>298</v>
      </c>
      <c r="B83" s="16" t="s">
        <v>98</v>
      </c>
      <c r="C83" s="116" t="s">
        <v>2530</v>
      </c>
      <c r="D83" s="116"/>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row>
    <row r="84" spans="1:255" ht="48" customHeight="1" x14ac:dyDescent="0.2">
      <c r="A84" s="9" t="s">
        <v>299</v>
      </c>
      <c r="B84" s="16" t="s">
        <v>2447</v>
      </c>
      <c r="C84" s="7" t="s">
        <v>10</v>
      </c>
      <c r="D84" s="8"/>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row>
    <row r="85" spans="1:255" ht="36" customHeight="1" x14ac:dyDescent="0.2">
      <c r="A85" s="111" t="str">
        <f>IF($C$18="","Physical Security",IF($C$18="Yes","Physical Security - Optional based on QUALIFIER response.","Physical Security"))</f>
        <v>Physical Security</v>
      </c>
      <c r="B85" s="111"/>
      <c r="C85" s="13" t="s">
        <v>7</v>
      </c>
      <c r="D85" s="13" t="s">
        <v>8</v>
      </c>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row>
    <row r="86" spans="1:255" ht="47" customHeight="1" x14ac:dyDescent="0.2">
      <c r="A86" s="9" t="s">
        <v>310</v>
      </c>
      <c r="B86" s="16" t="s">
        <v>2475</v>
      </c>
      <c r="C86" s="7" t="s">
        <v>10</v>
      </c>
      <c r="D86" s="19"/>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row>
    <row r="87" spans="1:255" ht="48" customHeight="1" x14ac:dyDescent="0.2">
      <c r="A87" s="9" t="s">
        <v>311</v>
      </c>
      <c r="B87" s="16" t="s">
        <v>483</v>
      </c>
      <c r="C87" s="7" t="s">
        <v>10</v>
      </c>
      <c r="D87" s="8" t="s">
        <v>2531</v>
      </c>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row>
    <row r="88" spans="1:255" ht="36" customHeight="1" x14ac:dyDescent="0.2">
      <c r="A88" s="111" t="str">
        <f>IF($C$18="","Product Evaluation",IF($C$18="Yes","Product Evaluation - Optional based on QUALIFIER response.","Product Evaluation"))</f>
        <v>Product Evaluation</v>
      </c>
      <c r="B88" s="111"/>
      <c r="C88" s="13" t="s">
        <v>7</v>
      </c>
      <c r="D88" s="13" t="s">
        <v>8</v>
      </c>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row>
    <row r="89" spans="1:255" ht="48" customHeight="1" x14ac:dyDescent="0.2">
      <c r="A89" s="9" t="s">
        <v>335</v>
      </c>
      <c r="B89" s="16" t="s">
        <v>39</v>
      </c>
      <c r="C89" s="7" t="s">
        <v>10</v>
      </c>
      <c r="D89" s="8" t="s">
        <v>2532</v>
      </c>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row>
    <row r="90" spans="1:255" ht="36" customHeight="1" x14ac:dyDescent="0.2">
      <c r="A90" s="111" t="str">
        <f>IF($C$18="","Vulnerability Scanning",IF($C$18="Yes","Vulnerability Scanning - Optional based on QUALIFIER response.","Vulnerability Scanning"))</f>
        <v>Vulnerability Scanning</v>
      </c>
      <c r="B90" s="111"/>
      <c r="C90" s="13" t="s">
        <v>7</v>
      </c>
      <c r="D90" s="13" t="s">
        <v>8</v>
      </c>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row>
    <row r="91" spans="1:255" ht="48" customHeight="1" x14ac:dyDescent="0.2">
      <c r="A91" s="9" t="s">
        <v>346</v>
      </c>
      <c r="B91" s="16" t="s">
        <v>40</v>
      </c>
      <c r="C91" s="7" t="s">
        <v>10</v>
      </c>
      <c r="D91" s="8"/>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row>
    <row r="92" spans="1:255" ht="48" customHeight="1" x14ac:dyDescent="0.2">
      <c r="A92" s="9" t="s">
        <v>347</v>
      </c>
      <c r="B92" s="16" t="s">
        <v>2466</v>
      </c>
      <c r="C92" s="7" t="s">
        <v>10</v>
      </c>
      <c r="D92" s="8" t="s">
        <v>2586</v>
      </c>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row>
    <row r="93" spans="1:255" ht="65" customHeight="1" x14ac:dyDescent="0.2">
      <c r="A93" s="9" t="s">
        <v>348</v>
      </c>
      <c r="B93" s="16" t="s">
        <v>41</v>
      </c>
      <c r="C93" s="7" t="s">
        <v>10</v>
      </c>
      <c r="D93" s="8"/>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row>
    <row r="94" spans="1:255" ht="48" customHeight="1" x14ac:dyDescent="0.2">
      <c r="A94" s="9" t="s">
        <v>352</v>
      </c>
      <c r="B94" s="16" t="s">
        <v>2452</v>
      </c>
      <c r="C94" s="7" t="s">
        <v>10</v>
      </c>
      <c r="D94" s="8"/>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row>
    <row r="95" spans="1:255" ht="54" customHeight="1" x14ac:dyDescent="0.2">
      <c r="A95" s="9" t="s">
        <v>354</v>
      </c>
      <c r="B95" s="16" t="s">
        <v>2533</v>
      </c>
      <c r="C95" s="7" t="s">
        <v>10</v>
      </c>
      <c r="D95" s="8" t="s">
        <v>2587</v>
      </c>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row>
    <row r="96" spans="1:255" ht="15" customHeight="1" x14ac:dyDescent="0.15">
      <c r="A96" s="111" t="s">
        <v>2601</v>
      </c>
      <c r="B96" s="111"/>
      <c r="C96" s="13" t="s">
        <v>7</v>
      </c>
      <c r="D96" s="13" t="s">
        <v>8</v>
      </c>
    </row>
    <row r="97" spans="1:4" ht="15" customHeight="1" x14ac:dyDescent="0.15">
      <c r="A97" s="103" t="s">
        <v>2602</v>
      </c>
      <c r="B97" s="104" t="s">
        <v>2603</v>
      </c>
      <c r="C97" s="105" t="s">
        <v>10</v>
      </c>
      <c r="D97" s="106"/>
    </row>
    <row r="98" spans="1:4" ht="15" customHeight="1" x14ac:dyDescent="0.15">
      <c r="A98" s="107" t="s">
        <v>2602</v>
      </c>
      <c r="B98" s="108" t="s">
        <v>2604</v>
      </c>
      <c r="C98" s="109" t="s">
        <v>10</v>
      </c>
      <c r="D98" s="110"/>
    </row>
  </sheetData>
  <mergeCells count="36">
    <mergeCell ref="A81:B81"/>
    <mergeCell ref="A22:B22"/>
    <mergeCell ref="A29:B29"/>
    <mergeCell ref="A33:B33"/>
    <mergeCell ref="C31:D31"/>
    <mergeCell ref="C32:D32"/>
    <mergeCell ref="C30:D30"/>
    <mergeCell ref="A73:B73"/>
    <mergeCell ref="C8:D8"/>
    <mergeCell ref="C6:D6"/>
    <mergeCell ref="A4:D4"/>
    <mergeCell ref="A1:D1"/>
    <mergeCell ref="A3:B3"/>
    <mergeCell ref="C2:D2"/>
    <mergeCell ref="C5:D5"/>
    <mergeCell ref="C7:D7"/>
    <mergeCell ref="A10:B10"/>
    <mergeCell ref="A11:D11"/>
    <mergeCell ref="A19:B19"/>
    <mergeCell ref="C9:D9"/>
    <mergeCell ref="A96:B96"/>
    <mergeCell ref="A90:B90"/>
    <mergeCell ref="C23:D23"/>
    <mergeCell ref="C24:D24"/>
    <mergeCell ref="A85:B85"/>
    <mergeCell ref="A88:B88"/>
    <mergeCell ref="C28:D28"/>
    <mergeCell ref="A44:B44"/>
    <mergeCell ref="A55:B55"/>
    <mergeCell ref="A71:B71"/>
    <mergeCell ref="C57:D57"/>
    <mergeCell ref="C39:D39"/>
    <mergeCell ref="C66:D66"/>
    <mergeCell ref="C64:D64"/>
    <mergeCell ref="C78:D78"/>
    <mergeCell ref="C83:D83"/>
  </mergeCells>
  <conditionalFormatting sqref="A29 C29:D29">
    <cfRule type="expression" dxfId="17" priority="192">
      <formula>$C$14="No"</formula>
    </cfRule>
  </conditionalFormatting>
  <conditionalFormatting sqref="A78:B78">
    <cfRule type="expression" dxfId="16" priority="188">
      <formula>#REF!="No"</formula>
    </cfRule>
  </conditionalFormatting>
  <conditionalFormatting sqref="A33:D33 A44:D44 A55:D55 A73:D73 A81:D81 A88:D88">
    <cfRule type="expression" dxfId="15" priority="157">
      <formula>$C$18="Yes"</formula>
    </cfRule>
  </conditionalFormatting>
  <conditionalFormatting sqref="A71:D71">
    <cfRule type="expression" dxfId="14" priority="156">
      <formula>$C$18="Yes"</formula>
    </cfRule>
  </conditionalFormatting>
  <conditionalFormatting sqref="A83:D83">
    <cfRule type="expression" dxfId="13" priority="140">
      <formula>#REF!="No"</formula>
    </cfRule>
  </conditionalFormatting>
  <conditionalFormatting sqref="A85:D85">
    <cfRule type="expression" dxfId="12" priority="155">
      <formula>$C$18="Yes"</formula>
    </cfRule>
  </conditionalFormatting>
  <conditionalFormatting sqref="A90:D90">
    <cfRule type="expression" dxfId="11" priority="154">
      <formula>$C$18="Yes"</formula>
    </cfRule>
  </conditionalFormatting>
  <conditionalFormatting sqref="A92:D92">
    <cfRule type="expression" dxfId="10" priority="126">
      <formula>$C$91="No"</formula>
    </cfRule>
  </conditionalFormatting>
  <conditionalFormatting sqref="A96:D96">
    <cfRule type="expression" dxfId="9" priority="1">
      <formula>$C$18="Yes"</formula>
    </cfRule>
  </conditionalFormatting>
  <conditionalFormatting sqref="B30:B32">
    <cfRule type="expression" dxfId="8" priority="161">
      <formula>$C$14="No"</formula>
    </cfRule>
  </conditionalFormatting>
  <conditionalFormatting sqref="B34:B43 B45:B54 B72 B74:B80 B82:B84 B91:B95">
    <cfRule type="expression" dxfId="7" priority="116">
      <formula>$C$18="Yes"</formula>
    </cfRule>
  </conditionalFormatting>
  <conditionalFormatting sqref="B56:B59">
    <cfRule type="expression" dxfId="6" priority="68">
      <formula>$C$18="Yes"</formula>
    </cfRule>
  </conditionalFormatting>
  <conditionalFormatting sqref="B60:B70">
    <cfRule type="expression" dxfId="5" priority="184">
      <formula>$C$18="Yes"</formula>
    </cfRule>
  </conditionalFormatting>
  <conditionalFormatting sqref="B86:B87">
    <cfRule type="expression" dxfId="4" priority="47">
      <formula>$C$18="Yes"</formula>
    </cfRule>
  </conditionalFormatting>
  <conditionalFormatting sqref="B89">
    <cfRule type="expression" dxfId="3" priority="133">
      <formula>$C$18="Yes"</formula>
    </cfRule>
  </conditionalFormatting>
  <conditionalFormatting sqref="B62:D62">
    <cfRule type="expression" dxfId="2" priority="148">
      <formula>$C$61="No"</formula>
    </cfRule>
  </conditionalFormatting>
  <conditionalFormatting sqref="C57:D57">
    <cfRule type="expression" dxfId="1" priority="3">
      <formula>#REF!="No"</formula>
    </cfRule>
  </conditionalFormatting>
  <conditionalFormatting sqref="C78:D78">
    <cfRule type="expression" dxfId="0" priority="2">
      <formula>#REF!="No"</formula>
    </cfRule>
  </conditionalFormatting>
  <hyperlinks>
    <hyperlink ref="C8" r:id="rId1" xr:uid="{00000000-0004-0000-0000-000001000000}"/>
  </hyperlinks>
  <pageMargins left="0.75" right="0.75" top="1" bottom="1" header="0.5" footer="0.5"/>
  <pageSetup orientation="landscape" r:id="rId2"/>
  <headerFooter>
    <oddFooter>&amp;L&amp;"Helvetica,Regular"&amp;12&amp;K000000	&amp;P</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Values!$A$4:$A$5</xm:f>
          </x14:formula1>
          <xm:sqref>C40:C43 C65 C58:C63 C86:C87 C89 C91:C95 C20:C21 C74:C77 C12:C18 C25:C27 C34:C38 C45:C54 C79:C80 C82 C84 C72 C56 C67:C70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B996"/>
  <sheetViews>
    <sheetView workbookViewId="0">
      <selection activeCell="D1" sqref="D1"/>
    </sheetView>
  </sheetViews>
  <sheetFormatPr baseColWidth="10" defaultColWidth="8.625" defaultRowHeight="16" x14ac:dyDescent="0.2"/>
  <cols>
    <col min="1" max="1" width="8.625" style="101"/>
    <col min="2" max="2" width="32.5" style="101" customWidth="1"/>
  </cols>
  <sheetData>
    <row r="1" spans="1:2" x14ac:dyDescent="0.2">
      <c r="A1" s="92" t="s">
        <v>596</v>
      </c>
      <c r="B1" s="93" t="s">
        <v>815</v>
      </c>
    </row>
    <row r="2" spans="1:2" x14ac:dyDescent="0.2">
      <c r="A2" s="92" t="s">
        <v>816</v>
      </c>
      <c r="B2" s="93" t="s">
        <v>817</v>
      </c>
    </row>
    <row r="3" spans="1:2" x14ac:dyDescent="0.2">
      <c r="A3" s="92" t="s">
        <v>818</v>
      </c>
      <c r="B3" s="93" t="s">
        <v>819</v>
      </c>
    </row>
    <row r="4" spans="1:2" x14ac:dyDescent="0.2">
      <c r="A4" s="92" t="s">
        <v>820</v>
      </c>
      <c r="B4" s="93" t="s">
        <v>821</v>
      </c>
    </row>
    <row r="5" spans="1:2" x14ac:dyDescent="0.2">
      <c r="A5" s="92" t="s">
        <v>822</v>
      </c>
      <c r="B5" s="93" t="s">
        <v>823</v>
      </c>
    </row>
    <row r="6" spans="1:2" x14ac:dyDescent="0.2">
      <c r="A6" s="92" t="s">
        <v>824</v>
      </c>
      <c r="B6" s="93" t="s">
        <v>825</v>
      </c>
    </row>
    <row r="7" spans="1:2" x14ac:dyDescent="0.2">
      <c r="A7" s="92" t="s">
        <v>826</v>
      </c>
      <c r="B7" s="93" t="s">
        <v>827</v>
      </c>
    </row>
    <row r="8" spans="1:2" x14ac:dyDescent="0.2">
      <c r="A8" s="92" t="s">
        <v>606</v>
      </c>
      <c r="B8" s="93" t="s">
        <v>828</v>
      </c>
    </row>
    <row r="9" spans="1:2" x14ac:dyDescent="0.2">
      <c r="A9" s="92" t="s">
        <v>829</v>
      </c>
      <c r="B9" s="93" t="s">
        <v>830</v>
      </c>
    </row>
    <row r="10" spans="1:2" x14ac:dyDescent="0.2">
      <c r="A10" s="92" t="s">
        <v>599</v>
      </c>
      <c r="B10" s="93" t="s">
        <v>831</v>
      </c>
    </row>
    <row r="11" spans="1:2" x14ac:dyDescent="0.2">
      <c r="A11" s="92" t="s">
        <v>600</v>
      </c>
      <c r="B11" s="93" t="s">
        <v>832</v>
      </c>
    </row>
    <row r="12" spans="1:2" x14ac:dyDescent="0.2">
      <c r="A12" s="92" t="s">
        <v>833</v>
      </c>
      <c r="B12" s="93" t="s">
        <v>834</v>
      </c>
    </row>
    <row r="13" spans="1:2" ht="28" x14ac:dyDescent="0.2">
      <c r="A13" s="92" t="s">
        <v>601</v>
      </c>
      <c r="B13" s="93" t="s">
        <v>835</v>
      </c>
    </row>
    <row r="14" spans="1:2" x14ac:dyDescent="0.2">
      <c r="A14" s="92" t="s">
        <v>836</v>
      </c>
      <c r="B14" s="93" t="s">
        <v>837</v>
      </c>
    </row>
    <row r="15" spans="1:2" x14ac:dyDescent="0.2">
      <c r="A15" s="92" t="s">
        <v>838</v>
      </c>
      <c r="B15" s="93" t="s">
        <v>839</v>
      </c>
    </row>
    <row r="16" spans="1:2" x14ac:dyDescent="0.2">
      <c r="A16" s="92" t="s">
        <v>840</v>
      </c>
      <c r="B16" s="93" t="s">
        <v>841</v>
      </c>
    </row>
    <row r="17" spans="1:2" x14ac:dyDescent="0.2">
      <c r="A17" s="92" t="s">
        <v>576</v>
      </c>
      <c r="B17" s="93" t="s">
        <v>842</v>
      </c>
    </row>
    <row r="18" spans="1:2" x14ac:dyDescent="0.2">
      <c r="A18" s="92" t="s">
        <v>843</v>
      </c>
      <c r="B18" s="93" t="s">
        <v>844</v>
      </c>
    </row>
    <row r="19" spans="1:2" x14ac:dyDescent="0.2">
      <c r="A19" s="92" t="s">
        <v>574</v>
      </c>
      <c r="B19" s="93" t="s">
        <v>845</v>
      </c>
    </row>
    <row r="20" spans="1:2" x14ac:dyDescent="0.2">
      <c r="A20" s="92" t="s">
        <v>571</v>
      </c>
      <c r="B20" s="93" t="s">
        <v>846</v>
      </c>
    </row>
    <row r="21" spans="1:2" x14ac:dyDescent="0.2">
      <c r="A21" s="92" t="s">
        <v>847</v>
      </c>
      <c r="B21" s="93" t="s">
        <v>848</v>
      </c>
    </row>
    <row r="22" spans="1:2" x14ac:dyDescent="0.2">
      <c r="A22" s="92" t="s">
        <v>590</v>
      </c>
      <c r="B22" s="93" t="s">
        <v>849</v>
      </c>
    </row>
    <row r="23" spans="1:2" x14ac:dyDescent="0.2">
      <c r="A23" s="92" t="s">
        <v>578</v>
      </c>
      <c r="B23" s="93" t="s">
        <v>850</v>
      </c>
    </row>
    <row r="24" spans="1:2" x14ac:dyDescent="0.2">
      <c r="A24" s="92" t="s">
        <v>851</v>
      </c>
      <c r="B24" s="93" t="s">
        <v>852</v>
      </c>
    </row>
    <row r="25" spans="1:2" x14ac:dyDescent="0.2">
      <c r="A25" s="92" t="s">
        <v>853</v>
      </c>
      <c r="B25" s="93" t="s">
        <v>854</v>
      </c>
    </row>
    <row r="26" spans="1:2" x14ac:dyDescent="0.2">
      <c r="A26" s="92" t="s">
        <v>551</v>
      </c>
      <c r="B26" s="93" t="s">
        <v>855</v>
      </c>
    </row>
    <row r="27" spans="1:2" x14ac:dyDescent="0.2">
      <c r="A27" s="92" t="s">
        <v>547</v>
      </c>
      <c r="B27" s="93" t="s">
        <v>856</v>
      </c>
    </row>
    <row r="28" spans="1:2" x14ac:dyDescent="0.2">
      <c r="A28" s="92" t="s">
        <v>857</v>
      </c>
      <c r="B28" s="93" t="s">
        <v>858</v>
      </c>
    </row>
    <row r="29" spans="1:2" x14ac:dyDescent="0.2">
      <c r="A29" s="92" t="s">
        <v>550</v>
      </c>
      <c r="B29" s="93" t="s">
        <v>859</v>
      </c>
    </row>
    <row r="30" spans="1:2" x14ac:dyDescent="0.2">
      <c r="A30" s="92" t="s">
        <v>609</v>
      </c>
      <c r="B30" s="93" t="s">
        <v>860</v>
      </c>
    </row>
    <row r="31" spans="1:2" ht="28" x14ac:dyDescent="0.2">
      <c r="A31" s="92" t="s">
        <v>861</v>
      </c>
      <c r="B31" s="93" t="s">
        <v>862</v>
      </c>
    </row>
    <row r="32" spans="1:2" x14ac:dyDescent="0.2">
      <c r="A32" s="92" t="s">
        <v>602</v>
      </c>
      <c r="B32" s="93" t="s">
        <v>863</v>
      </c>
    </row>
    <row r="33" spans="1:2" x14ac:dyDescent="0.2">
      <c r="A33" s="92" t="s">
        <v>548</v>
      </c>
      <c r="B33" s="93" t="s">
        <v>864</v>
      </c>
    </row>
    <row r="34" spans="1:2" x14ac:dyDescent="0.2">
      <c r="A34" s="92" t="s">
        <v>865</v>
      </c>
      <c r="B34" s="93" t="s">
        <v>866</v>
      </c>
    </row>
    <row r="35" spans="1:2" x14ac:dyDescent="0.2">
      <c r="A35" s="92" t="s">
        <v>867</v>
      </c>
      <c r="B35" s="93" t="s">
        <v>868</v>
      </c>
    </row>
    <row r="36" spans="1:2" x14ac:dyDescent="0.2">
      <c r="A36" s="92" t="s">
        <v>591</v>
      </c>
      <c r="B36" s="93" t="s">
        <v>869</v>
      </c>
    </row>
    <row r="37" spans="1:2" x14ac:dyDescent="0.2">
      <c r="A37" s="92" t="s">
        <v>557</v>
      </c>
      <c r="B37" s="93" t="s">
        <v>870</v>
      </c>
    </row>
    <row r="38" spans="1:2" x14ac:dyDescent="0.2">
      <c r="A38" s="92" t="s">
        <v>871</v>
      </c>
      <c r="B38" s="93" t="s">
        <v>872</v>
      </c>
    </row>
    <row r="39" spans="1:2" x14ac:dyDescent="0.2">
      <c r="A39" s="92" t="s">
        <v>873</v>
      </c>
      <c r="B39" s="93" t="s">
        <v>874</v>
      </c>
    </row>
    <row r="40" spans="1:2" x14ac:dyDescent="0.2">
      <c r="A40" s="92" t="s">
        <v>572</v>
      </c>
      <c r="B40" s="93" t="s">
        <v>875</v>
      </c>
    </row>
    <row r="41" spans="1:2" x14ac:dyDescent="0.2">
      <c r="A41" s="92" t="s">
        <v>577</v>
      </c>
      <c r="B41" s="93" t="s">
        <v>876</v>
      </c>
    </row>
    <row r="42" spans="1:2" x14ac:dyDescent="0.2">
      <c r="A42" s="92" t="s">
        <v>581</v>
      </c>
      <c r="B42" s="93" t="s">
        <v>877</v>
      </c>
    </row>
    <row r="43" spans="1:2" x14ac:dyDescent="0.2">
      <c r="A43" s="92" t="s">
        <v>593</v>
      </c>
      <c r="B43" s="93" t="s">
        <v>878</v>
      </c>
    </row>
    <row r="44" spans="1:2" x14ac:dyDescent="0.2">
      <c r="A44" s="92" t="s">
        <v>879</v>
      </c>
      <c r="B44" s="93" t="s">
        <v>880</v>
      </c>
    </row>
    <row r="45" spans="1:2" x14ac:dyDescent="0.2">
      <c r="A45" s="92" t="s">
        <v>584</v>
      </c>
      <c r="B45" s="93" t="s">
        <v>881</v>
      </c>
    </row>
    <row r="46" spans="1:2" x14ac:dyDescent="0.2">
      <c r="A46" s="92" t="s">
        <v>882</v>
      </c>
      <c r="B46" s="93" t="s">
        <v>883</v>
      </c>
    </row>
    <row r="47" spans="1:2" x14ac:dyDescent="0.2">
      <c r="A47" s="92" t="s">
        <v>884</v>
      </c>
      <c r="B47" s="93" t="s">
        <v>885</v>
      </c>
    </row>
    <row r="48" spans="1:2" x14ac:dyDescent="0.2">
      <c r="A48" s="92" t="s">
        <v>583</v>
      </c>
      <c r="B48" s="93" t="s">
        <v>886</v>
      </c>
    </row>
    <row r="49" spans="1:2" x14ac:dyDescent="0.2">
      <c r="A49" s="92" t="s">
        <v>887</v>
      </c>
      <c r="B49" s="93" t="s">
        <v>888</v>
      </c>
    </row>
    <row r="50" spans="1:2" x14ac:dyDescent="0.2">
      <c r="A50" s="92" t="s">
        <v>889</v>
      </c>
      <c r="B50" s="93" t="s">
        <v>890</v>
      </c>
    </row>
    <row r="51" spans="1:2" x14ac:dyDescent="0.2">
      <c r="A51" s="92" t="s">
        <v>891</v>
      </c>
      <c r="B51" s="93" t="s">
        <v>892</v>
      </c>
    </row>
    <row r="52" spans="1:2" x14ac:dyDescent="0.2">
      <c r="A52" s="92" t="s">
        <v>893</v>
      </c>
      <c r="B52" s="93" t="s">
        <v>894</v>
      </c>
    </row>
    <row r="53" spans="1:2" x14ac:dyDescent="0.2">
      <c r="A53" s="92" t="s">
        <v>549</v>
      </c>
      <c r="B53" s="93" t="s">
        <v>895</v>
      </c>
    </row>
    <row r="54" spans="1:2" x14ac:dyDescent="0.2">
      <c r="A54" s="92" t="s">
        <v>896</v>
      </c>
      <c r="B54" s="93" t="s">
        <v>897</v>
      </c>
    </row>
    <row r="55" spans="1:2" x14ac:dyDescent="0.2">
      <c r="A55" s="92" t="s">
        <v>898</v>
      </c>
      <c r="B55" s="93" t="s">
        <v>899</v>
      </c>
    </row>
    <row r="56" spans="1:2" x14ac:dyDescent="0.2">
      <c r="A56" s="92" t="s">
        <v>900</v>
      </c>
      <c r="B56" s="93" t="s">
        <v>901</v>
      </c>
    </row>
    <row r="57" spans="1:2" x14ac:dyDescent="0.2">
      <c r="A57" s="92" t="s">
        <v>553</v>
      </c>
      <c r="B57" s="93" t="s">
        <v>902</v>
      </c>
    </row>
    <row r="58" spans="1:2" x14ac:dyDescent="0.2">
      <c r="A58" s="92" t="s">
        <v>569</v>
      </c>
      <c r="B58" s="93" t="s">
        <v>903</v>
      </c>
    </row>
    <row r="59" spans="1:2" x14ac:dyDescent="0.2">
      <c r="A59" s="92" t="s">
        <v>904</v>
      </c>
      <c r="B59" s="93" t="s">
        <v>905</v>
      </c>
    </row>
    <row r="60" spans="1:2" ht="28" x14ac:dyDescent="0.2">
      <c r="A60" s="92" t="s">
        <v>554</v>
      </c>
      <c r="B60" s="93" t="s">
        <v>906</v>
      </c>
    </row>
    <row r="61" spans="1:2" x14ac:dyDescent="0.2">
      <c r="A61" s="92" t="s">
        <v>907</v>
      </c>
      <c r="B61" s="93" t="s">
        <v>908</v>
      </c>
    </row>
    <row r="62" spans="1:2" x14ac:dyDescent="0.2">
      <c r="A62" s="92" t="s">
        <v>575</v>
      </c>
      <c r="B62" s="93" t="s">
        <v>909</v>
      </c>
    </row>
    <row r="63" spans="1:2" x14ac:dyDescent="0.2">
      <c r="A63" s="92" t="s">
        <v>558</v>
      </c>
      <c r="B63" s="93" t="s">
        <v>2489</v>
      </c>
    </row>
    <row r="64" spans="1:2" x14ac:dyDescent="0.2">
      <c r="A64" s="92" t="s">
        <v>588</v>
      </c>
      <c r="B64" s="93" t="s">
        <v>910</v>
      </c>
    </row>
    <row r="65" spans="1:2" x14ac:dyDescent="0.2">
      <c r="A65" s="92" t="s">
        <v>911</v>
      </c>
      <c r="B65" s="93" t="s">
        <v>912</v>
      </c>
    </row>
    <row r="66" spans="1:2" x14ac:dyDescent="0.2">
      <c r="A66" s="92" t="s">
        <v>913</v>
      </c>
      <c r="B66" s="93" t="s">
        <v>914</v>
      </c>
    </row>
    <row r="67" spans="1:2" x14ac:dyDescent="0.2">
      <c r="A67" s="92" t="s">
        <v>915</v>
      </c>
      <c r="B67" s="93" t="s">
        <v>916</v>
      </c>
    </row>
    <row r="68" spans="1:2" x14ac:dyDescent="0.2">
      <c r="A68" s="92" t="s">
        <v>552</v>
      </c>
      <c r="B68" s="93" t="s">
        <v>917</v>
      </c>
    </row>
    <row r="69" spans="1:2" x14ac:dyDescent="0.2">
      <c r="A69" s="92" t="s">
        <v>570</v>
      </c>
      <c r="B69" s="93" t="s">
        <v>918</v>
      </c>
    </row>
    <row r="70" spans="1:2" x14ac:dyDescent="0.2">
      <c r="A70" s="92" t="s">
        <v>919</v>
      </c>
      <c r="B70" s="93" t="s">
        <v>920</v>
      </c>
    </row>
    <row r="71" spans="1:2" x14ac:dyDescent="0.2">
      <c r="A71" s="92" t="s">
        <v>603</v>
      </c>
      <c r="B71" s="93" t="s">
        <v>921</v>
      </c>
    </row>
    <row r="72" spans="1:2" x14ac:dyDescent="0.2">
      <c r="A72" s="92" t="s">
        <v>587</v>
      </c>
      <c r="B72" s="93" t="s">
        <v>922</v>
      </c>
    </row>
    <row r="73" spans="1:2" x14ac:dyDescent="0.2">
      <c r="A73" s="92" t="s">
        <v>582</v>
      </c>
      <c r="B73" s="93" t="s">
        <v>923</v>
      </c>
    </row>
    <row r="74" spans="1:2" x14ac:dyDescent="0.2">
      <c r="A74" s="92" t="s">
        <v>924</v>
      </c>
      <c r="B74" s="93" t="s">
        <v>925</v>
      </c>
    </row>
    <row r="75" spans="1:2" x14ac:dyDescent="0.2">
      <c r="A75" s="92" t="s">
        <v>579</v>
      </c>
      <c r="B75" s="93" t="s">
        <v>2490</v>
      </c>
    </row>
    <row r="76" spans="1:2" x14ac:dyDescent="0.2">
      <c r="A76" s="92" t="s">
        <v>926</v>
      </c>
      <c r="B76" s="93" t="s">
        <v>927</v>
      </c>
    </row>
    <row r="77" spans="1:2" x14ac:dyDescent="0.2">
      <c r="A77" s="92" t="s">
        <v>928</v>
      </c>
      <c r="B77" s="93" t="s">
        <v>929</v>
      </c>
    </row>
    <row r="78" spans="1:2" x14ac:dyDescent="0.2">
      <c r="A78" s="92" t="s">
        <v>930</v>
      </c>
      <c r="B78" s="93" t="s">
        <v>931</v>
      </c>
    </row>
    <row r="79" spans="1:2" x14ac:dyDescent="0.2">
      <c r="A79" s="92" t="s">
        <v>932</v>
      </c>
      <c r="B79" s="93" t="s">
        <v>933</v>
      </c>
    </row>
    <row r="80" spans="1:2" ht="28" x14ac:dyDescent="0.2">
      <c r="A80" s="92" t="s">
        <v>934</v>
      </c>
      <c r="B80" s="93" t="s">
        <v>935</v>
      </c>
    </row>
    <row r="81" spans="1:2" x14ac:dyDescent="0.2">
      <c r="A81" s="92" t="s">
        <v>936</v>
      </c>
      <c r="B81" s="93" t="s">
        <v>937</v>
      </c>
    </row>
    <row r="82" spans="1:2" x14ac:dyDescent="0.2">
      <c r="A82" s="92" t="s">
        <v>938</v>
      </c>
      <c r="B82" s="93" t="s">
        <v>939</v>
      </c>
    </row>
    <row r="83" spans="1:2" x14ac:dyDescent="0.2">
      <c r="A83" s="92" t="s">
        <v>545</v>
      </c>
      <c r="B83" s="93" t="s">
        <v>940</v>
      </c>
    </row>
    <row r="84" spans="1:2" x14ac:dyDescent="0.2">
      <c r="A84" s="92" t="s">
        <v>941</v>
      </c>
      <c r="B84" s="93" t="s">
        <v>942</v>
      </c>
    </row>
    <row r="85" spans="1:2" ht="28" x14ac:dyDescent="0.2">
      <c r="A85" s="92" t="s">
        <v>943</v>
      </c>
      <c r="B85" s="93" t="s">
        <v>944</v>
      </c>
    </row>
    <row r="86" spans="1:2" x14ac:dyDescent="0.2">
      <c r="A86" s="92" t="s">
        <v>945</v>
      </c>
      <c r="B86" s="93" t="s">
        <v>946</v>
      </c>
    </row>
    <row r="87" spans="1:2" x14ac:dyDescent="0.2">
      <c r="A87" s="92" t="s">
        <v>555</v>
      </c>
      <c r="B87" s="93" t="s">
        <v>947</v>
      </c>
    </row>
    <row r="88" spans="1:2" x14ac:dyDescent="0.2">
      <c r="A88" s="92" t="s">
        <v>948</v>
      </c>
      <c r="B88" s="93" t="s">
        <v>949</v>
      </c>
    </row>
    <row r="89" spans="1:2" x14ac:dyDescent="0.2">
      <c r="A89" s="92" t="s">
        <v>950</v>
      </c>
      <c r="B89" s="93" t="s">
        <v>951</v>
      </c>
    </row>
    <row r="90" spans="1:2" x14ac:dyDescent="0.2">
      <c r="A90" s="92" t="s">
        <v>597</v>
      </c>
      <c r="B90" s="93" t="s">
        <v>952</v>
      </c>
    </row>
    <row r="91" spans="1:2" x14ac:dyDescent="0.2">
      <c r="A91" s="92" t="s">
        <v>953</v>
      </c>
      <c r="B91" s="93" t="s">
        <v>954</v>
      </c>
    </row>
    <row r="92" spans="1:2" x14ac:dyDescent="0.2">
      <c r="A92" s="92" t="s">
        <v>955</v>
      </c>
      <c r="B92" s="93" t="s">
        <v>956</v>
      </c>
    </row>
    <row r="93" spans="1:2" x14ac:dyDescent="0.2">
      <c r="A93" s="92" t="s">
        <v>957</v>
      </c>
      <c r="B93" s="93" t="s">
        <v>958</v>
      </c>
    </row>
    <row r="94" spans="1:2" x14ac:dyDescent="0.2">
      <c r="A94" s="92" t="s">
        <v>959</v>
      </c>
      <c r="B94" s="93" t="s">
        <v>960</v>
      </c>
    </row>
    <row r="95" spans="1:2" ht="28" x14ac:dyDescent="0.2">
      <c r="A95" s="92" t="s">
        <v>546</v>
      </c>
      <c r="B95" s="93" t="s">
        <v>961</v>
      </c>
    </row>
    <row r="96" spans="1:2" x14ac:dyDescent="0.2">
      <c r="A96" s="92" t="s">
        <v>542</v>
      </c>
      <c r="B96" s="93" t="s">
        <v>962</v>
      </c>
    </row>
    <row r="97" spans="1:2" x14ac:dyDescent="0.2">
      <c r="A97" s="92" t="s">
        <v>544</v>
      </c>
      <c r="B97" s="93" t="s">
        <v>963</v>
      </c>
    </row>
    <row r="98" spans="1:2" x14ac:dyDescent="0.2">
      <c r="A98" s="92" t="s">
        <v>608</v>
      </c>
      <c r="B98" s="93" t="s">
        <v>964</v>
      </c>
    </row>
    <row r="99" spans="1:2" x14ac:dyDescent="0.2">
      <c r="A99" s="92" t="s">
        <v>965</v>
      </c>
      <c r="B99" s="93" t="s">
        <v>966</v>
      </c>
    </row>
    <row r="100" spans="1:2" x14ac:dyDescent="0.2">
      <c r="A100" s="92" t="s">
        <v>967</v>
      </c>
      <c r="B100" s="93" t="s">
        <v>968</v>
      </c>
    </row>
    <row r="101" spans="1:2" ht="28" x14ac:dyDescent="0.2">
      <c r="A101" s="92" t="s">
        <v>969</v>
      </c>
      <c r="B101" s="93" t="s">
        <v>970</v>
      </c>
    </row>
    <row r="102" spans="1:2" x14ac:dyDescent="0.2">
      <c r="A102" s="92" t="s">
        <v>598</v>
      </c>
      <c r="B102" s="93" t="s">
        <v>971</v>
      </c>
    </row>
    <row r="103" spans="1:2" x14ac:dyDescent="0.2">
      <c r="A103" s="92" t="s">
        <v>972</v>
      </c>
      <c r="B103" s="93" t="s">
        <v>973</v>
      </c>
    </row>
    <row r="104" spans="1:2" x14ac:dyDescent="0.2">
      <c r="A104" s="92" t="s">
        <v>974</v>
      </c>
      <c r="B104" s="93" t="s">
        <v>975</v>
      </c>
    </row>
    <row r="105" spans="1:2" x14ac:dyDescent="0.2">
      <c r="A105" s="92" t="s">
        <v>563</v>
      </c>
      <c r="B105" s="93" t="s">
        <v>976</v>
      </c>
    </row>
    <row r="106" spans="1:2" x14ac:dyDescent="0.2">
      <c r="A106" s="92" t="s">
        <v>541</v>
      </c>
      <c r="B106" s="93" t="s">
        <v>977</v>
      </c>
    </row>
    <row r="107" spans="1:2" ht="28" x14ac:dyDescent="0.2">
      <c r="A107" s="92" t="s">
        <v>564</v>
      </c>
      <c r="B107" s="93" t="s">
        <v>978</v>
      </c>
    </row>
    <row r="108" spans="1:2" x14ac:dyDescent="0.2">
      <c r="A108" s="92" t="s">
        <v>565</v>
      </c>
      <c r="B108" s="93" t="s">
        <v>979</v>
      </c>
    </row>
    <row r="109" spans="1:2" ht="28" x14ac:dyDescent="0.2">
      <c r="A109" s="92" t="s">
        <v>540</v>
      </c>
      <c r="B109" s="93" t="s">
        <v>980</v>
      </c>
    </row>
    <row r="110" spans="1:2" x14ac:dyDescent="0.2">
      <c r="A110" s="92" t="s">
        <v>981</v>
      </c>
      <c r="B110" s="93" t="s">
        <v>982</v>
      </c>
    </row>
    <row r="111" spans="1:2" x14ac:dyDescent="0.2">
      <c r="A111" s="92" t="s">
        <v>983</v>
      </c>
      <c r="B111" s="93" t="s">
        <v>984</v>
      </c>
    </row>
    <row r="112" spans="1:2" ht="28" x14ac:dyDescent="0.2">
      <c r="A112" s="92" t="s">
        <v>543</v>
      </c>
      <c r="B112" s="93" t="s">
        <v>985</v>
      </c>
    </row>
    <row r="113" spans="1:2" x14ac:dyDescent="0.2">
      <c r="A113" s="92" t="s">
        <v>986</v>
      </c>
      <c r="B113" s="93" t="s">
        <v>987</v>
      </c>
    </row>
    <row r="114" spans="1:2" x14ac:dyDescent="0.2">
      <c r="A114" s="92" t="s">
        <v>607</v>
      </c>
      <c r="B114" s="93" t="s">
        <v>988</v>
      </c>
    </row>
    <row r="115" spans="1:2" x14ac:dyDescent="0.2">
      <c r="A115" s="92" t="s">
        <v>989</v>
      </c>
      <c r="B115" s="93" t="s">
        <v>990</v>
      </c>
    </row>
    <row r="116" spans="1:2" x14ac:dyDescent="0.2">
      <c r="A116" s="92" t="s">
        <v>991</v>
      </c>
      <c r="B116" s="93" t="s">
        <v>992</v>
      </c>
    </row>
    <row r="117" spans="1:2" x14ac:dyDescent="0.15">
      <c r="A117" s="94" t="s">
        <v>573</v>
      </c>
      <c r="B117" s="95" t="s">
        <v>993</v>
      </c>
    </row>
    <row r="118" spans="1:2" ht="28" x14ac:dyDescent="0.15">
      <c r="A118" s="22" t="s">
        <v>994</v>
      </c>
      <c r="B118" s="95" t="s">
        <v>995</v>
      </c>
    </row>
    <row r="119" spans="1:2" ht="28" x14ac:dyDescent="0.15">
      <c r="A119" s="24" t="s">
        <v>559</v>
      </c>
      <c r="B119" s="95" t="s">
        <v>996</v>
      </c>
    </row>
    <row r="120" spans="1:2" x14ac:dyDescent="0.15">
      <c r="A120" s="24" t="s">
        <v>556</v>
      </c>
      <c r="B120" s="95" t="str">
        <f>CONCATENATE(B30,"; ",B60)</f>
        <v>Management of privileged access rights; Separation of development, testing and operational environments</v>
      </c>
    </row>
    <row r="121" spans="1:2" ht="28" x14ac:dyDescent="0.15">
      <c r="A121" s="24" t="s">
        <v>560</v>
      </c>
      <c r="B121" s="95" t="s">
        <v>997</v>
      </c>
    </row>
    <row r="122" spans="1:2" ht="28" x14ac:dyDescent="0.15">
      <c r="A122" s="24" t="s">
        <v>592</v>
      </c>
      <c r="B122" s="95" t="str">
        <f>CONCATENATE(B71,"; ",B114)</f>
        <v>Information systems audit controls; Independent review of information security</v>
      </c>
    </row>
    <row r="123" spans="1:2" ht="42" x14ac:dyDescent="0.15">
      <c r="A123" s="24" t="s">
        <v>605</v>
      </c>
      <c r="B123" s="95" t="str">
        <f>CONCATENATE(B83,"; ",B87,"; ",B90)</f>
        <v>Secure development policy; Secure system engineering principles; System security testing</v>
      </c>
    </row>
    <row r="124" spans="1:2" ht="42" x14ac:dyDescent="0.15">
      <c r="A124" s="24" t="s">
        <v>611</v>
      </c>
      <c r="B124" s="95" t="str">
        <f>CONCATENATE(B99,"; ",B102,"; ",B109)</f>
        <v>Reporting information security events; Response to information security incidents; Identification of applicable legislation and contractual requirements</v>
      </c>
    </row>
    <row r="125" spans="1:2" x14ac:dyDescent="0.2">
      <c r="A125" s="22" t="s">
        <v>505</v>
      </c>
      <c r="B125" s="23" t="s">
        <v>998</v>
      </c>
    </row>
    <row r="126" spans="1:2" x14ac:dyDescent="0.2">
      <c r="A126" s="22" t="s">
        <v>499</v>
      </c>
      <c r="B126" s="23" t="s">
        <v>999</v>
      </c>
    </row>
    <row r="127" spans="1:2" x14ac:dyDescent="0.2">
      <c r="A127" s="22" t="s">
        <v>508</v>
      </c>
      <c r="B127" s="23" t="s">
        <v>1000</v>
      </c>
    </row>
    <row r="128" spans="1:2" x14ac:dyDescent="0.2">
      <c r="A128" s="22" t="s">
        <v>514</v>
      </c>
      <c r="B128" s="23" t="s">
        <v>1001</v>
      </c>
    </row>
    <row r="129" spans="1:2" x14ac:dyDescent="0.2">
      <c r="A129" s="22" t="s">
        <v>501</v>
      </c>
      <c r="B129" s="23" t="s">
        <v>1002</v>
      </c>
    </row>
    <row r="130" spans="1:2" x14ac:dyDescent="0.2">
      <c r="A130" s="22" t="s">
        <v>504</v>
      </c>
      <c r="B130" s="23" t="s">
        <v>1003</v>
      </c>
    </row>
    <row r="131" spans="1:2" x14ac:dyDescent="0.2">
      <c r="A131" s="22" t="s">
        <v>500</v>
      </c>
      <c r="B131" s="23" t="s">
        <v>1004</v>
      </c>
    </row>
    <row r="132" spans="1:2" x14ac:dyDescent="0.2">
      <c r="A132" s="22" t="s">
        <v>1005</v>
      </c>
      <c r="B132" s="23" t="s">
        <v>1006</v>
      </c>
    </row>
    <row r="133" spans="1:2" x14ac:dyDescent="0.2">
      <c r="A133" s="22" t="s">
        <v>509</v>
      </c>
      <c r="B133" s="23" t="s">
        <v>1007</v>
      </c>
    </row>
    <row r="134" spans="1:2" x14ac:dyDescent="0.2">
      <c r="A134" s="22" t="s">
        <v>495</v>
      </c>
      <c r="B134" s="23" t="s">
        <v>1008</v>
      </c>
    </row>
    <row r="135" spans="1:2" x14ac:dyDescent="0.2">
      <c r="A135" s="22" t="s">
        <v>1009</v>
      </c>
      <c r="B135" s="23" t="s">
        <v>1010</v>
      </c>
    </row>
    <row r="136" spans="1:2" x14ac:dyDescent="0.2">
      <c r="A136" s="22" t="s">
        <v>498</v>
      </c>
      <c r="B136" s="23" t="s">
        <v>1011</v>
      </c>
    </row>
    <row r="137" spans="1:2" x14ac:dyDescent="0.2">
      <c r="A137" s="22" t="s">
        <v>493</v>
      </c>
      <c r="B137" s="23" t="s">
        <v>1012</v>
      </c>
    </row>
    <row r="138" spans="1:2" x14ac:dyDescent="0.2">
      <c r="A138" s="22" t="s">
        <v>496</v>
      </c>
      <c r="B138" s="23" t="s">
        <v>1013</v>
      </c>
    </row>
    <row r="139" spans="1:2" x14ac:dyDescent="0.2">
      <c r="A139" s="22" t="s">
        <v>1014</v>
      </c>
      <c r="B139" s="23" t="s">
        <v>1015</v>
      </c>
    </row>
    <row r="140" spans="1:2" x14ac:dyDescent="0.2">
      <c r="A140" s="22" t="s">
        <v>502</v>
      </c>
      <c r="B140" s="23" t="s">
        <v>1016</v>
      </c>
    </row>
    <row r="141" spans="1:2" x14ac:dyDescent="0.2">
      <c r="A141" s="22" t="s">
        <v>515</v>
      </c>
      <c r="B141" s="23" t="s">
        <v>1017</v>
      </c>
    </row>
    <row r="142" spans="1:2" x14ac:dyDescent="0.2">
      <c r="A142" s="22" t="s">
        <v>494</v>
      </c>
      <c r="B142" s="23" t="s">
        <v>1018</v>
      </c>
    </row>
    <row r="143" spans="1:2" x14ac:dyDescent="0.2">
      <c r="A143" s="22" t="s">
        <v>512</v>
      </c>
      <c r="B143" s="23" t="s">
        <v>1019</v>
      </c>
    </row>
    <row r="144" spans="1:2" x14ac:dyDescent="0.2">
      <c r="A144" s="22" t="s">
        <v>517</v>
      </c>
      <c r="B144" s="23" t="s">
        <v>1020</v>
      </c>
    </row>
    <row r="145" spans="1:2" ht="28" x14ac:dyDescent="0.2">
      <c r="A145" s="22" t="s">
        <v>503</v>
      </c>
      <c r="B145" s="23" t="str">
        <f>CONCATENATE(B126, "; ",B127)</f>
        <v>Inventory of Authorized and Unauthorized Software; Secure Configurations for Hardware and Software</v>
      </c>
    </row>
    <row r="146" spans="1:2" ht="35" customHeight="1" x14ac:dyDescent="0.2">
      <c r="A146" s="22" t="s">
        <v>510</v>
      </c>
      <c r="B146" s="23" t="str">
        <f>CONCATENATE(B127, "; ",B138)</f>
        <v>Secure Configurations for Hardware and Software; Maintenance, Monitoring, and Analysis of Audit Logs</v>
      </c>
    </row>
    <row r="147" spans="1:2" ht="28" x14ac:dyDescent="0.2">
      <c r="A147" s="22" t="s">
        <v>507</v>
      </c>
      <c r="B147" s="23" t="str">
        <f>CONCATENATE(B137, "; ",B138)</f>
        <v>Boundary Defense; Maintenance, Monitoring, and Analysis of Audit Logs</v>
      </c>
    </row>
    <row r="148" spans="1:2" ht="28" x14ac:dyDescent="0.2">
      <c r="A148" s="22" t="s">
        <v>516</v>
      </c>
      <c r="B148" s="23" t="str">
        <f>CONCATENATE(B128, "; ",B141)</f>
        <v>Continuous Vulnerability Assessment and Remediation; Data Protection</v>
      </c>
    </row>
    <row r="149" spans="1:2" x14ac:dyDescent="0.15">
      <c r="A149" s="95" t="s">
        <v>1021</v>
      </c>
      <c r="B149" s="95" t="s">
        <v>1022</v>
      </c>
    </row>
    <row r="150" spans="1:2" x14ac:dyDescent="0.15">
      <c r="A150" s="95" t="s">
        <v>694</v>
      </c>
      <c r="B150" s="95" t="s">
        <v>1023</v>
      </c>
    </row>
    <row r="151" spans="1:2" x14ac:dyDescent="0.15">
      <c r="A151" s="95" t="s">
        <v>702</v>
      </c>
      <c r="B151" s="95" t="s">
        <v>1024</v>
      </c>
    </row>
    <row r="152" spans="1:2" x14ac:dyDescent="0.15">
      <c r="A152" s="95" t="s">
        <v>1025</v>
      </c>
      <c r="B152" s="95" t="s">
        <v>1026</v>
      </c>
    </row>
    <row r="153" spans="1:2" x14ac:dyDescent="0.15">
      <c r="A153" s="95" t="s">
        <v>689</v>
      </c>
      <c r="B153" s="95" t="s">
        <v>1027</v>
      </c>
    </row>
    <row r="154" spans="1:2" x14ac:dyDescent="0.15">
      <c r="A154" s="95" t="s">
        <v>1028</v>
      </c>
      <c r="B154" s="95" t="s">
        <v>1029</v>
      </c>
    </row>
    <row r="155" spans="1:2" x14ac:dyDescent="0.15">
      <c r="A155" s="95" t="s">
        <v>1030</v>
      </c>
      <c r="B155" s="95" t="s">
        <v>1031</v>
      </c>
    </row>
    <row r="156" spans="1:2" x14ac:dyDescent="0.15">
      <c r="A156" s="95" t="s">
        <v>1032</v>
      </c>
      <c r="B156" s="95" t="s">
        <v>1033</v>
      </c>
    </row>
    <row r="157" spans="1:2" x14ac:dyDescent="0.15">
      <c r="A157" s="95" t="s">
        <v>1034</v>
      </c>
      <c r="B157" s="95" t="s">
        <v>1035</v>
      </c>
    </row>
    <row r="158" spans="1:2" x14ac:dyDescent="0.15">
      <c r="A158" s="95" t="s">
        <v>1036</v>
      </c>
      <c r="B158" s="95" t="s">
        <v>1037</v>
      </c>
    </row>
    <row r="159" spans="1:2" x14ac:dyDescent="0.15">
      <c r="A159" s="95" t="s">
        <v>1038</v>
      </c>
      <c r="B159" s="95" t="s">
        <v>1039</v>
      </c>
    </row>
    <row r="160" spans="1:2" x14ac:dyDescent="0.15">
      <c r="A160" s="95" t="s">
        <v>1040</v>
      </c>
      <c r="B160" s="95" t="s">
        <v>1041</v>
      </c>
    </row>
    <row r="161" spans="1:2" x14ac:dyDescent="0.15">
      <c r="A161" s="95" t="s">
        <v>725</v>
      </c>
      <c r="B161" s="95" t="s">
        <v>1042</v>
      </c>
    </row>
    <row r="162" spans="1:2" x14ac:dyDescent="0.15">
      <c r="A162" s="95" t="s">
        <v>619</v>
      </c>
      <c r="B162" s="95" t="s">
        <v>1043</v>
      </c>
    </row>
    <row r="163" spans="1:2" x14ac:dyDescent="0.15">
      <c r="A163" s="95" t="s">
        <v>1044</v>
      </c>
      <c r="B163" s="95" t="s">
        <v>1045</v>
      </c>
    </row>
    <row r="164" spans="1:2" x14ac:dyDescent="0.15">
      <c r="A164" s="95" t="s">
        <v>1046</v>
      </c>
      <c r="B164" s="95" t="s">
        <v>1047</v>
      </c>
    </row>
    <row r="165" spans="1:2" x14ac:dyDescent="0.15">
      <c r="A165" s="95" t="s">
        <v>1048</v>
      </c>
      <c r="B165" s="95" t="s">
        <v>1049</v>
      </c>
    </row>
    <row r="166" spans="1:2" x14ac:dyDescent="0.15">
      <c r="A166" s="95" t="s">
        <v>1050</v>
      </c>
      <c r="B166" s="95" t="s">
        <v>1051</v>
      </c>
    </row>
    <row r="167" spans="1:2" x14ac:dyDescent="0.15">
      <c r="A167" s="95" t="s">
        <v>1052</v>
      </c>
      <c r="B167" s="95" t="s">
        <v>1053</v>
      </c>
    </row>
    <row r="168" spans="1:2" x14ac:dyDescent="0.15">
      <c r="A168" s="95" t="s">
        <v>1054</v>
      </c>
      <c r="B168" s="95" t="s">
        <v>1055</v>
      </c>
    </row>
    <row r="169" spans="1:2" x14ac:dyDescent="0.15">
      <c r="A169" s="95" t="s">
        <v>1056</v>
      </c>
      <c r="B169" s="95" t="s">
        <v>1057</v>
      </c>
    </row>
    <row r="170" spans="1:2" x14ac:dyDescent="0.15">
      <c r="A170" s="95" t="s">
        <v>1058</v>
      </c>
      <c r="B170" s="95" t="s">
        <v>1059</v>
      </c>
    </row>
    <row r="171" spans="1:2" x14ac:dyDescent="0.15">
      <c r="A171" s="95" t="s">
        <v>1060</v>
      </c>
      <c r="B171" s="95" t="s">
        <v>1061</v>
      </c>
    </row>
    <row r="172" spans="1:2" x14ac:dyDescent="0.15">
      <c r="A172" s="95" t="s">
        <v>1062</v>
      </c>
      <c r="B172" s="95" t="s">
        <v>1063</v>
      </c>
    </row>
    <row r="173" spans="1:2" x14ac:dyDescent="0.15">
      <c r="A173" s="95" t="s">
        <v>697</v>
      </c>
      <c r="B173" s="95" t="s">
        <v>1064</v>
      </c>
    </row>
    <row r="174" spans="1:2" x14ac:dyDescent="0.15">
      <c r="A174" s="95" t="s">
        <v>711</v>
      </c>
      <c r="B174" s="95" t="s">
        <v>1065</v>
      </c>
    </row>
    <row r="175" spans="1:2" x14ac:dyDescent="0.15">
      <c r="A175" s="95" t="s">
        <v>1066</v>
      </c>
      <c r="B175" s="95" t="s">
        <v>1067</v>
      </c>
    </row>
    <row r="176" spans="1:2" x14ac:dyDescent="0.15">
      <c r="A176" s="95" t="s">
        <v>690</v>
      </c>
      <c r="B176" s="95" t="s">
        <v>1068</v>
      </c>
    </row>
    <row r="177" spans="1:2" x14ac:dyDescent="0.15">
      <c r="A177" s="95" t="s">
        <v>712</v>
      </c>
      <c r="B177" s="95" t="s">
        <v>1069</v>
      </c>
    </row>
    <row r="178" spans="1:2" x14ac:dyDescent="0.15">
      <c r="A178" s="95" t="s">
        <v>731</v>
      </c>
      <c r="B178" s="95" t="s">
        <v>1070</v>
      </c>
    </row>
    <row r="179" spans="1:2" x14ac:dyDescent="0.15">
      <c r="A179" s="95" t="s">
        <v>1071</v>
      </c>
      <c r="B179" s="95" t="s">
        <v>1072</v>
      </c>
    </row>
    <row r="180" spans="1:2" x14ac:dyDescent="0.15">
      <c r="A180" s="95" t="s">
        <v>1073</v>
      </c>
      <c r="B180" s="95" t="s">
        <v>1074</v>
      </c>
    </row>
    <row r="181" spans="1:2" x14ac:dyDescent="0.15">
      <c r="A181" s="95" t="s">
        <v>1075</v>
      </c>
      <c r="B181" s="95" t="s">
        <v>1076</v>
      </c>
    </row>
    <row r="182" spans="1:2" x14ac:dyDescent="0.15">
      <c r="A182" s="95" t="s">
        <v>1077</v>
      </c>
      <c r="B182" s="95" t="s">
        <v>1078</v>
      </c>
    </row>
    <row r="183" spans="1:2" x14ac:dyDescent="0.15">
      <c r="A183" s="95" t="s">
        <v>705</v>
      </c>
      <c r="B183" s="95" t="s">
        <v>1079</v>
      </c>
    </row>
    <row r="184" spans="1:2" x14ac:dyDescent="0.15">
      <c r="A184" s="95" t="s">
        <v>704</v>
      </c>
      <c r="B184" s="95" t="s">
        <v>1080</v>
      </c>
    </row>
    <row r="185" spans="1:2" x14ac:dyDescent="0.15">
      <c r="A185" s="95" t="s">
        <v>708</v>
      </c>
      <c r="B185" s="95" t="s">
        <v>1081</v>
      </c>
    </row>
    <row r="186" spans="1:2" x14ac:dyDescent="0.15">
      <c r="A186" s="95" t="s">
        <v>713</v>
      </c>
      <c r="B186" s="95" t="s">
        <v>1082</v>
      </c>
    </row>
    <row r="187" spans="1:2" x14ac:dyDescent="0.15">
      <c r="A187" s="95" t="s">
        <v>714</v>
      </c>
      <c r="B187" s="95" t="s">
        <v>1083</v>
      </c>
    </row>
    <row r="188" spans="1:2" x14ac:dyDescent="0.15">
      <c r="A188" s="95" t="s">
        <v>696</v>
      </c>
      <c r="B188" s="95" t="s">
        <v>1084</v>
      </c>
    </row>
    <row r="189" spans="1:2" x14ac:dyDescent="0.15">
      <c r="A189" s="95" t="s">
        <v>728</v>
      </c>
      <c r="B189" s="95" t="s">
        <v>1085</v>
      </c>
    </row>
    <row r="190" spans="1:2" x14ac:dyDescent="0.15">
      <c r="A190" s="95" t="s">
        <v>733</v>
      </c>
      <c r="B190" s="95" t="s">
        <v>1086</v>
      </c>
    </row>
    <row r="191" spans="1:2" x14ac:dyDescent="0.15">
      <c r="A191" s="95" t="s">
        <v>729</v>
      </c>
      <c r="B191" s="95" t="s">
        <v>1087</v>
      </c>
    </row>
    <row r="192" spans="1:2" x14ac:dyDescent="0.15">
      <c r="A192" s="95" t="s">
        <v>700</v>
      </c>
      <c r="B192" s="95" t="s">
        <v>1088</v>
      </c>
    </row>
    <row r="193" spans="1:2" x14ac:dyDescent="0.15">
      <c r="A193" s="95" t="s">
        <v>706</v>
      </c>
      <c r="B193" s="95" t="s">
        <v>1089</v>
      </c>
    </row>
    <row r="194" spans="1:2" x14ac:dyDescent="0.15">
      <c r="A194" s="95" t="s">
        <v>1090</v>
      </c>
      <c r="B194" s="95" t="s">
        <v>1091</v>
      </c>
    </row>
    <row r="195" spans="1:2" x14ac:dyDescent="0.15">
      <c r="A195" s="95" t="s">
        <v>1092</v>
      </c>
      <c r="B195" s="95" t="s">
        <v>1093</v>
      </c>
    </row>
    <row r="196" spans="1:2" x14ac:dyDescent="0.15">
      <c r="A196" s="95" t="s">
        <v>1094</v>
      </c>
      <c r="B196" s="95" t="s">
        <v>1095</v>
      </c>
    </row>
    <row r="197" spans="1:2" x14ac:dyDescent="0.15">
      <c r="A197" s="95" t="s">
        <v>1096</v>
      </c>
      <c r="B197" s="95" t="s">
        <v>1097</v>
      </c>
    </row>
    <row r="198" spans="1:2" x14ac:dyDescent="0.15">
      <c r="A198" s="95" t="s">
        <v>621</v>
      </c>
      <c r="B198" s="95" t="s">
        <v>1098</v>
      </c>
    </row>
    <row r="199" spans="1:2" x14ac:dyDescent="0.15">
      <c r="A199" s="95" t="s">
        <v>1099</v>
      </c>
      <c r="B199" s="95" t="s">
        <v>1100</v>
      </c>
    </row>
    <row r="200" spans="1:2" x14ac:dyDescent="0.15">
      <c r="A200" s="95" t="s">
        <v>730</v>
      </c>
      <c r="B200" s="95" t="s">
        <v>1101</v>
      </c>
    </row>
    <row r="201" spans="1:2" x14ac:dyDescent="0.15">
      <c r="A201" s="95" t="s">
        <v>726</v>
      </c>
      <c r="B201" s="95" t="s">
        <v>1102</v>
      </c>
    </row>
    <row r="202" spans="1:2" x14ac:dyDescent="0.15">
      <c r="A202" s="95" t="s">
        <v>1103</v>
      </c>
      <c r="B202" s="95" t="s">
        <v>1104</v>
      </c>
    </row>
    <row r="203" spans="1:2" x14ac:dyDescent="0.15">
      <c r="A203" s="95" t="s">
        <v>1105</v>
      </c>
      <c r="B203" s="95" t="s">
        <v>1106</v>
      </c>
    </row>
    <row r="204" spans="1:2" x14ac:dyDescent="0.15">
      <c r="A204" s="95" t="s">
        <v>699</v>
      </c>
      <c r="B204" s="95" t="s">
        <v>1107</v>
      </c>
    </row>
    <row r="205" spans="1:2" x14ac:dyDescent="0.15">
      <c r="A205" s="95" t="s">
        <v>1108</v>
      </c>
      <c r="B205" s="95" t="s">
        <v>1109</v>
      </c>
    </row>
    <row r="206" spans="1:2" x14ac:dyDescent="0.15">
      <c r="A206" s="95" t="s">
        <v>693</v>
      </c>
      <c r="B206" s="95" t="s">
        <v>1110</v>
      </c>
    </row>
    <row r="207" spans="1:2" x14ac:dyDescent="0.15">
      <c r="A207" s="95" t="s">
        <v>732</v>
      </c>
      <c r="B207" s="95" t="s">
        <v>1111</v>
      </c>
    </row>
    <row r="208" spans="1:2" x14ac:dyDescent="0.15">
      <c r="A208" s="95" t="s">
        <v>1112</v>
      </c>
      <c r="B208" s="95" t="s">
        <v>1113</v>
      </c>
    </row>
    <row r="209" spans="1:2" x14ac:dyDescent="0.15">
      <c r="A209" s="95" t="s">
        <v>1114</v>
      </c>
      <c r="B209" s="95" t="s">
        <v>1115</v>
      </c>
    </row>
    <row r="210" spans="1:2" x14ac:dyDescent="0.15">
      <c r="A210" s="95" t="s">
        <v>1116</v>
      </c>
      <c r="B210" s="95" t="s">
        <v>1117</v>
      </c>
    </row>
    <row r="211" spans="1:2" x14ac:dyDescent="0.15">
      <c r="A211" s="95" t="s">
        <v>1118</v>
      </c>
      <c r="B211" s="95" t="s">
        <v>1119</v>
      </c>
    </row>
    <row r="212" spans="1:2" x14ac:dyDescent="0.15">
      <c r="A212" s="95" t="s">
        <v>1120</v>
      </c>
      <c r="B212" s="95" t="s">
        <v>1121</v>
      </c>
    </row>
    <row r="213" spans="1:2" x14ac:dyDescent="0.15">
      <c r="A213" s="95" t="s">
        <v>715</v>
      </c>
      <c r="B213" s="95" t="s">
        <v>1122</v>
      </c>
    </row>
    <row r="214" spans="1:2" x14ac:dyDescent="0.15">
      <c r="A214" s="95" t="s">
        <v>724</v>
      </c>
      <c r="B214" s="95" t="s">
        <v>1123</v>
      </c>
    </row>
    <row r="215" spans="1:2" x14ac:dyDescent="0.15">
      <c r="A215" s="95" t="s">
        <v>1124</v>
      </c>
      <c r="B215" s="95" t="s">
        <v>1125</v>
      </c>
    </row>
    <row r="216" spans="1:2" x14ac:dyDescent="0.15">
      <c r="A216" s="95" t="s">
        <v>1126</v>
      </c>
      <c r="B216" s="95" t="s">
        <v>1127</v>
      </c>
    </row>
    <row r="217" spans="1:2" x14ac:dyDescent="0.15">
      <c r="A217" s="95" t="s">
        <v>1128</v>
      </c>
      <c r="B217" s="95" t="s">
        <v>1129</v>
      </c>
    </row>
    <row r="218" spans="1:2" x14ac:dyDescent="0.15">
      <c r="A218" s="95" t="s">
        <v>1130</v>
      </c>
      <c r="B218" s="95" t="s">
        <v>1131</v>
      </c>
    </row>
    <row r="219" spans="1:2" x14ac:dyDescent="0.15">
      <c r="A219" s="95" t="s">
        <v>718</v>
      </c>
      <c r="B219" s="95" t="s">
        <v>1132</v>
      </c>
    </row>
    <row r="220" spans="1:2" x14ac:dyDescent="0.15">
      <c r="A220" s="95" t="s">
        <v>735</v>
      </c>
      <c r="B220" s="95" t="s">
        <v>1133</v>
      </c>
    </row>
    <row r="221" spans="1:2" x14ac:dyDescent="0.15">
      <c r="A221" s="95" t="s">
        <v>1134</v>
      </c>
      <c r="B221" s="95" t="s">
        <v>1135</v>
      </c>
    </row>
    <row r="222" spans="1:2" x14ac:dyDescent="0.15">
      <c r="A222" s="95" t="s">
        <v>1136</v>
      </c>
      <c r="B222" s="95" t="s">
        <v>1137</v>
      </c>
    </row>
    <row r="223" spans="1:2" x14ac:dyDescent="0.15">
      <c r="A223" s="95" t="s">
        <v>1138</v>
      </c>
      <c r="B223" s="95" t="s">
        <v>1139</v>
      </c>
    </row>
    <row r="224" spans="1:2" x14ac:dyDescent="0.15">
      <c r="A224" s="95" t="s">
        <v>1140</v>
      </c>
      <c r="B224" s="95" t="s">
        <v>1141</v>
      </c>
    </row>
    <row r="225" spans="1:2" x14ac:dyDescent="0.15">
      <c r="A225" s="95" t="s">
        <v>1142</v>
      </c>
      <c r="B225" s="95" t="s">
        <v>1143</v>
      </c>
    </row>
    <row r="226" spans="1:2" x14ac:dyDescent="0.15">
      <c r="A226" s="95" t="s">
        <v>1144</v>
      </c>
      <c r="B226" s="95" t="s">
        <v>1145</v>
      </c>
    </row>
    <row r="227" spans="1:2" x14ac:dyDescent="0.15">
      <c r="A227" s="95" t="s">
        <v>1146</v>
      </c>
      <c r="B227" s="95" t="s">
        <v>1147</v>
      </c>
    </row>
    <row r="228" spans="1:2" x14ac:dyDescent="0.15">
      <c r="A228" s="95" t="s">
        <v>1148</v>
      </c>
      <c r="B228" s="95" t="s">
        <v>1149</v>
      </c>
    </row>
    <row r="229" spans="1:2" x14ac:dyDescent="0.15">
      <c r="A229" s="95" t="s">
        <v>1150</v>
      </c>
      <c r="B229" s="95" t="s">
        <v>1151</v>
      </c>
    </row>
    <row r="230" spans="1:2" x14ac:dyDescent="0.15">
      <c r="A230" s="95" t="s">
        <v>1152</v>
      </c>
      <c r="B230" s="95" t="s">
        <v>1153</v>
      </c>
    </row>
    <row r="231" spans="1:2" x14ac:dyDescent="0.15">
      <c r="A231" s="95" t="s">
        <v>1154</v>
      </c>
      <c r="B231" s="95" t="s">
        <v>1155</v>
      </c>
    </row>
    <row r="232" spans="1:2" x14ac:dyDescent="0.15">
      <c r="A232" s="95" t="s">
        <v>1156</v>
      </c>
      <c r="B232" s="95" t="s">
        <v>1157</v>
      </c>
    </row>
    <row r="233" spans="1:2" x14ac:dyDescent="0.15">
      <c r="A233" s="95" t="s">
        <v>1158</v>
      </c>
      <c r="B233" s="95" t="s">
        <v>1159</v>
      </c>
    </row>
    <row r="234" spans="1:2" x14ac:dyDescent="0.15">
      <c r="A234" s="95" t="s">
        <v>1160</v>
      </c>
      <c r="B234" s="95" t="s">
        <v>1161</v>
      </c>
    </row>
    <row r="235" spans="1:2" x14ac:dyDescent="0.15">
      <c r="A235" s="95" t="s">
        <v>1162</v>
      </c>
      <c r="B235" s="95" t="s">
        <v>1163</v>
      </c>
    </row>
    <row r="236" spans="1:2" x14ac:dyDescent="0.15">
      <c r="A236" s="95" t="s">
        <v>1164</v>
      </c>
      <c r="B236" s="95" t="s">
        <v>1165</v>
      </c>
    </row>
    <row r="237" spans="1:2" x14ac:dyDescent="0.15">
      <c r="A237" s="95" t="s">
        <v>1166</v>
      </c>
      <c r="B237" s="95" t="s">
        <v>1167</v>
      </c>
    </row>
    <row r="238" spans="1:2" x14ac:dyDescent="0.15">
      <c r="A238" s="95" t="s">
        <v>1168</v>
      </c>
      <c r="B238" s="95" t="s">
        <v>1169</v>
      </c>
    </row>
    <row r="239" spans="1:2" x14ac:dyDescent="0.15">
      <c r="A239" s="95" t="s">
        <v>1170</v>
      </c>
      <c r="B239" s="95" t="s">
        <v>1171</v>
      </c>
    </row>
    <row r="240" spans="1:2" x14ac:dyDescent="0.15">
      <c r="A240" s="95" t="s">
        <v>1172</v>
      </c>
      <c r="B240" s="95" t="s">
        <v>1173</v>
      </c>
    </row>
    <row r="241" spans="1:2" x14ac:dyDescent="0.15">
      <c r="A241" s="95" t="s">
        <v>1174</v>
      </c>
      <c r="B241" s="95" t="s">
        <v>1175</v>
      </c>
    </row>
    <row r="242" spans="1:2" x14ac:dyDescent="0.15">
      <c r="A242" s="95" t="s">
        <v>1176</v>
      </c>
      <c r="B242" s="95" t="s">
        <v>1177</v>
      </c>
    </row>
    <row r="243" spans="1:2" x14ac:dyDescent="0.15">
      <c r="A243" s="95" t="s">
        <v>1178</v>
      </c>
      <c r="B243" s="95" t="s">
        <v>1179</v>
      </c>
    </row>
    <row r="244" spans="1:2" x14ac:dyDescent="0.15">
      <c r="A244" s="95" t="s">
        <v>1180</v>
      </c>
      <c r="B244" s="95" t="s">
        <v>1181</v>
      </c>
    </row>
    <row r="245" spans="1:2" x14ac:dyDescent="0.15">
      <c r="A245" s="95" t="s">
        <v>1182</v>
      </c>
      <c r="B245" s="95" t="s">
        <v>1183</v>
      </c>
    </row>
    <row r="246" spans="1:2" x14ac:dyDescent="0.15">
      <c r="A246" s="95" t="s">
        <v>1184</v>
      </c>
      <c r="B246" s="95" t="s">
        <v>1185</v>
      </c>
    </row>
    <row r="247" spans="1:2" ht="28" x14ac:dyDescent="0.2">
      <c r="A247" s="22" t="s">
        <v>691</v>
      </c>
      <c r="B247" s="23" t="s">
        <v>1186</v>
      </c>
    </row>
    <row r="248" spans="1:2" ht="42" x14ac:dyDescent="0.2">
      <c r="A248" s="22" t="s">
        <v>695</v>
      </c>
      <c r="B248" s="23" t="s">
        <v>1187</v>
      </c>
    </row>
    <row r="249" spans="1:2" ht="28" x14ac:dyDescent="0.2">
      <c r="A249" s="22" t="s">
        <v>698</v>
      </c>
      <c r="B249" s="23" t="s">
        <v>1188</v>
      </c>
    </row>
    <row r="250" spans="1:2" ht="28" x14ac:dyDescent="0.2">
      <c r="A250" s="22" t="s">
        <v>703</v>
      </c>
      <c r="B250" s="23" t="s">
        <v>1189</v>
      </c>
    </row>
    <row r="251" spans="1:2" ht="28" x14ac:dyDescent="0.2">
      <c r="A251" s="22" t="s">
        <v>710</v>
      </c>
      <c r="B251" s="23" t="s">
        <v>1190</v>
      </c>
    </row>
    <row r="252" spans="1:2" ht="42" x14ac:dyDescent="0.2">
      <c r="A252" s="22" t="s">
        <v>716</v>
      </c>
      <c r="B252" s="23" t="s">
        <v>1191</v>
      </c>
    </row>
    <row r="253" spans="1:2" ht="56" x14ac:dyDescent="0.2">
      <c r="A253" s="22" t="s">
        <v>722</v>
      </c>
      <c r="B253" s="23" t="s">
        <v>1192</v>
      </c>
    </row>
    <row r="254" spans="1:2" ht="70" x14ac:dyDescent="0.2">
      <c r="A254" s="22" t="s">
        <v>723</v>
      </c>
      <c r="B254" s="23" t="s">
        <v>1193</v>
      </c>
    </row>
    <row r="255" spans="1:2" ht="28" x14ac:dyDescent="0.2">
      <c r="A255" s="22" t="s">
        <v>734</v>
      </c>
      <c r="B255" s="23" t="s">
        <v>1194</v>
      </c>
    </row>
    <row r="256" spans="1:2" ht="28" x14ac:dyDescent="0.2">
      <c r="A256" s="22" t="s">
        <v>620</v>
      </c>
      <c r="B256" s="23" t="str">
        <f>CONCATENATE(B154,"; ",B180)</f>
        <v xml:space="preserve"> Cybersecurity roles and responsibilities for the entire workforce and third-party stakeholders (e.g., suppliers, customers, partners) are established;  Third-party stakeholders (e.g., suppliers, customers, partners) understand roles &amp; responsibilities </v>
      </c>
    </row>
    <row r="257" spans="1:2" ht="28" x14ac:dyDescent="0.2">
      <c r="A257" s="22" t="s">
        <v>707</v>
      </c>
      <c r="B257" s="23" t="str">
        <f>CONCATENATE(B183,"; ",B193)</f>
        <v xml:space="preserve"> Data-at-rest is protected;  Backups of information are conducted, maintained, and tested periodically</v>
      </c>
    </row>
    <row r="258" spans="1:2" ht="42" x14ac:dyDescent="0.2">
      <c r="A258" s="22" t="s">
        <v>717</v>
      </c>
      <c r="B258" s="23" t="str">
        <f>CONCATENATE(B208,"; ",B213,"; ",B207)</f>
        <v xml:space="preserve"> A baseline of network operations and expected data flows for users and systems is established and managed;  The network is monitored to detect potential cybersecurity events;  Communications and control networks are protected</v>
      </c>
    </row>
    <row r="259" spans="1:2" ht="28" x14ac:dyDescent="0.2">
      <c r="A259" s="22" t="s">
        <v>720</v>
      </c>
      <c r="B259" s="23" t="str">
        <f>CONCATENATE(B219,"; ",B183,)</f>
        <v xml:space="preserve"> Monitoring for unauthorized personnel, connections, devices, and software is performed;  Data-at-rest is protected</v>
      </c>
    </row>
    <row r="260" spans="1:2" ht="28" x14ac:dyDescent="0.2">
      <c r="A260" s="22" t="s">
        <v>719</v>
      </c>
      <c r="B260" s="23" t="str">
        <f>CONCATENATE(B219,"; ",B184,)</f>
        <v xml:space="preserve"> Monitoring for unauthorized personnel, connections, devices, and software is performed;  Data-in-transit is protected</v>
      </c>
    </row>
    <row r="261" spans="1:2" ht="42" x14ac:dyDescent="0.2">
      <c r="A261" s="22" t="s">
        <v>721</v>
      </c>
      <c r="B261" s="23" t="str">
        <f>CONCATENATE(B219,"; ",B220,"; ",B164)</f>
        <v xml:space="preserve"> Monitoring for unauthorized personnel, connections, devices, and software is performed;  Vulnerability scans are performed;  Asset vulnerabilities are identified and documented</v>
      </c>
    </row>
    <row r="262" spans="1:2" ht="28" x14ac:dyDescent="0.2">
      <c r="A262" s="22" t="s">
        <v>727</v>
      </c>
      <c r="B262" s="23" t="str">
        <f>CONCATENATE(B220,"; ",B238)</f>
        <v xml:space="preserve"> Vulnerability scans are performed;  Newly identified vulnerabilities are mitigated or documented as accepted risks</v>
      </c>
    </row>
    <row r="263" spans="1:2" x14ac:dyDescent="0.2">
      <c r="A263" s="22" t="s">
        <v>636</v>
      </c>
      <c r="B263" s="23" t="s">
        <v>1195</v>
      </c>
    </row>
    <row r="264" spans="1:2" x14ac:dyDescent="0.2">
      <c r="A264" s="22" t="s">
        <v>624</v>
      </c>
      <c r="B264" s="23" t="s">
        <v>1196</v>
      </c>
    </row>
    <row r="265" spans="1:2" x14ac:dyDescent="0.2">
      <c r="A265" s="22" t="s">
        <v>658</v>
      </c>
      <c r="B265" s="23" t="s">
        <v>1197</v>
      </c>
    </row>
    <row r="266" spans="1:2" x14ac:dyDescent="0.2">
      <c r="A266" s="22" t="s">
        <v>628</v>
      </c>
      <c r="B266" s="23" t="s">
        <v>1198</v>
      </c>
    </row>
    <row r="267" spans="1:2" x14ac:dyDescent="0.2">
      <c r="A267" s="22" t="s">
        <v>1199</v>
      </c>
      <c r="B267" s="23" t="s">
        <v>1200</v>
      </c>
    </row>
    <row r="268" spans="1:2" x14ac:dyDescent="0.2">
      <c r="A268" s="22" t="s">
        <v>1201</v>
      </c>
      <c r="B268" s="23" t="s">
        <v>1202</v>
      </c>
    </row>
    <row r="269" spans="1:2" x14ac:dyDescent="0.2">
      <c r="A269" s="22" t="s">
        <v>674</v>
      </c>
      <c r="B269" s="23" t="s">
        <v>1203</v>
      </c>
    </row>
    <row r="270" spans="1:2" x14ac:dyDescent="0.2">
      <c r="A270" s="22" t="s">
        <v>684</v>
      </c>
      <c r="B270" s="23" t="s">
        <v>1204</v>
      </c>
    </row>
    <row r="271" spans="1:2" x14ac:dyDescent="0.2">
      <c r="A271" s="22" t="s">
        <v>1205</v>
      </c>
      <c r="B271" s="23" t="s">
        <v>1206</v>
      </c>
    </row>
    <row r="272" spans="1:2" x14ac:dyDescent="0.2">
      <c r="A272" s="22" t="s">
        <v>1207</v>
      </c>
      <c r="B272" s="23" t="s">
        <v>1208</v>
      </c>
    </row>
    <row r="273" spans="1:2" x14ac:dyDescent="0.2">
      <c r="A273" s="22" t="s">
        <v>1209</v>
      </c>
      <c r="B273" s="23" t="s">
        <v>1210</v>
      </c>
    </row>
    <row r="274" spans="1:2" x14ac:dyDescent="0.2">
      <c r="A274" s="22" t="s">
        <v>1211</v>
      </c>
      <c r="B274" s="23" t="s">
        <v>1212</v>
      </c>
    </row>
    <row r="275" spans="1:2" x14ac:dyDescent="0.2">
      <c r="A275" s="22" t="s">
        <v>1213</v>
      </c>
      <c r="B275" s="23" t="s">
        <v>1214</v>
      </c>
    </row>
    <row r="276" spans="1:2" x14ac:dyDescent="0.2">
      <c r="A276" s="22" t="s">
        <v>1215</v>
      </c>
      <c r="B276" s="23" t="s">
        <v>1216</v>
      </c>
    </row>
    <row r="277" spans="1:2" x14ac:dyDescent="0.2">
      <c r="A277" s="22" t="s">
        <v>1217</v>
      </c>
      <c r="B277" s="23" t="s">
        <v>1218</v>
      </c>
    </row>
    <row r="278" spans="1:2" x14ac:dyDescent="0.2">
      <c r="A278" s="22" t="s">
        <v>1219</v>
      </c>
      <c r="B278" s="23" t="s">
        <v>1220</v>
      </c>
    </row>
    <row r="279" spans="1:2" x14ac:dyDescent="0.2">
      <c r="A279" s="22" t="s">
        <v>1221</v>
      </c>
      <c r="B279" s="23" t="s">
        <v>1222</v>
      </c>
    </row>
    <row r="280" spans="1:2" x14ac:dyDescent="0.2">
      <c r="A280" s="22" t="s">
        <v>1223</v>
      </c>
      <c r="B280" s="23" t="s">
        <v>1224</v>
      </c>
    </row>
    <row r="281" spans="1:2" x14ac:dyDescent="0.2">
      <c r="A281" s="22" t="s">
        <v>662</v>
      </c>
      <c r="B281" s="23" t="s">
        <v>1225</v>
      </c>
    </row>
    <row r="282" spans="1:2" x14ac:dyDescent="0.2">
      <c r="A282" s="22" t="s">
        <v>1226</v>
      </c>
      <c r="B282" s="23" t="s">
        <v>1227</v>
      </c>
    </row>
    <row r="283" spans="1:2" x14ac:dyDescent="0.2">
      <c r="A283" s="22" t="s">
        <v>1228</v>
      </c>
      <c r="B283" s="23" t="s">
        <v>1229</v>
      </c>
    </row>
    <row r="284" spans="1:2" x14ac:dyDescent="0.2">
      <c r="A284" s="22" t="s">
        <v>647</v>
      </c>
      <c r="B284" s="23" t="s">
        <v>1230</v>
      </c>
    </row>
    <row r="285" spans="1:2" x14ac:dyDescent="0.2">
      <c r="A285" s="22" t="s">
        <v>672</v>
      </c>
      <c r="B285" s="23" t="s">
        <v>1231</v>
      </c>
    </row>
    <row r="286" spans="1:2" x14ac:dyDescent="0.2">
      <c r="A286" s="22" t="s">
        <v>680</v>
      </c>
      <c r="B286" s="23" t="s">
        <v>1232</v>
      </c>
    </row>
    <row r="287" spans="1:2" x14ac:dyDescent="0.2">
      <c r="A287" s="22" t="s">
        <v>1233</v>
      </c>
      <c r="B287" s="23" t="s">
        <v>1234</v>
      </c>
    </row>
    <row r="288" spans="1:2" x14ac:dyDescent="0.2">
      <c r="A288" s="22" t="s">
        <v>661</v>
      </c>
      <c r="B288" s="23" t="s">
        <v>1235</v>
      </c>
    </row>
    <row r="289" spans="1:2" x14ac:dyDescent="0.2">
      <c r="A289" s="22" t="s">
        <v>687</v>
      </c>
      <c r="B289" s="23" t="s">
        <v>1236</v>
      </c>
    </row>
    <row r="290" spans="1:2" x14ac:dyDescent="0.2">
      <c r="A290" s="22" t="s">
        <v>1237</v>
      </c>
      <c r="B290" s="23" t="s">
        <v>1238</v>
      </c>
    </row>
    <row r="291" spans="1:2" x14ac:dyDescent="0.2">
      <c r="A291" s="22" t="s">
        <v>1239</v>
      </c>
      <c r="B291" s="23" t="s">
        <v>1240</v>
      </c>
    </row>
    <row r="292" spans="1:2" x14ac:dyDescent="0.2">
      <c r="A292" s="22" t="s">
        <v>1241</v>
      </c>
      <c r="B292" s="23" t="s">
        <v>1242</v>
      </c>
    </row>
    <row r="293" spans="1:2" x14ac:dyDescent="0.2">
      <c r="A293" s="22" t="s">
        <v>1243</v>
      </c>
      <c r="B293" s="23" t="s">
        <v>1244</v>
      </c>
    </row>
    <row r="294" spans="1:2" x14ac:dyDescent="0.2">
      <c r="A294" s="22" t="s">
        <v>1245</v>
      </c>
      <c r="B294" s="23" t="s">
        <v>1246</v>
      </c>
    </row>
    <row r="295" spans="1:2" x14ac:dyDescent="0.2">
      <c r="A295" s="22" t="s">
        <v>1247</v>
      </c>
      <c r="B295" s="23" t="s">
        <v>1248</v>
      </c>
    </row>
    <row r="296" spans="1:2" x14ac:dyDescent="0.2">
      <c r="A296" s="22" t="s">
        <v>1249</v>
      </c>
      <c r="B296" s="23" t="s">
        <v>1250</v>
      </c>
    </row>
    <row r="297" spans="1:2" x14ac:dyDescent="0.2">
      <c r="A297" s="22" t="s">
        <v>1251</v>
      </c>
      <c r="B297" s="23" t="s">
        <v>1252</v>
      </c>
    </row>
    <row r="298" spans="1:2" x14ac:dyDescent="0.2">
      <c r="A298" s="22" t="s">
        <v>1253</v>
      </c>
      <c r="B298" s="23" t="s">
        <v>1254</v>
      </c>
    </row>
    <row r="299" spans="1:2" x14ac:dyDescent="0.2">
      <c r="A299" s="22" t="s">
        <v>1255</v>
      </c>
      <c r="B299" s="23" t="s">
        <v>1256</v>
      </c>
    </row>
    <row r="300" spans="1:2" x14ac:dyDescent="0.2">
      <c r="A300" s="22" t="s">
        <v>644</v>
      </c>
      <c r="B300" s="23" t="s">
        <v>1257</v>
      </c>
    </row>
    <row r="301" spans="1:2" x14ac:dyDescent="0.2">
      <c r="A301" s="22" t="s">
        <v>1258</v>
      </c>
      <c r="B301" s="23" t="s">
        <v>1259</v>
      </c>
    </row>
    <row r="302" spans="1:2" x14ac:dyDescent="0.2">
      <c r="A302" s="22" t="s">
        <v>1260</v>
      </c>
      <c r="B302" s="23" t="s">
        <v>1261</v>
      </c>
    </row>
    <row r="303" spans="1:2" x14ac:dyDescent="0.2">
      <c r="A303" s="22" t="s">
        <v>1262</v>
      </c>
      <c r="B303" s="23" t="s">
        <v>1263</v>
      </c>
    </row>
    <row r="304" spans="1:2" x14ac:dyDescent="0.2">
      <c r="A304" s="22" t="s">
        <v>1264</v>
      </c>
      <c r="B304" s="23" t="s">
        <v>1265</v>
      </c>
    </row>
    <row r="305" spans="1:2" x14ac:dyDescent="0.2">
      <c r="A305" s="22" t="s">
        <v>626</v>
      </c>
      <c r="B305" s="23" t="s">
        <v>1266</v>
      </c>
    </row>
    <row r="306" spans="1:2" x14ac:dyDescent="0.2">
      <c r="A306" s="22" t="s">
        <v>633</v>
      </c>
      <c r="B306" s="23" t="s">
        <v>1267</v>
      </c>
    </row>
    <row r="307" spans="1:2" x14ac:dyDescent="0.2">
      <c r="A307" s="22" t="s">
        <v>1268</v>
      </c>
      <c r="B307" s="23" t="s">
        <v>1269</v>
      </c>
    </row>
    <row r="308" spans="1:2" x14ac:dyDescent="0.2">
      <c r="A308" s="22" t="s">
        <v>1270</v>
      </c>
      <c r="B308" s="23" t="s">
        <v>1271</v>
      </c>
    </row>
    <row r="309" spans="1:2" x14ac:dyDescent="0.2">
      <c r="A309" s="22" t="s">
        <v>1272</v>
      </c>
      <c r="B309" s="23" t="s">
        <v>1273</v>
      </c>
    </row>
    <row r="310" spans="1:2" x14ac:dyDescent="0.2">
      <c r="A310" s="22" t="s">
        <v>1274</v>
      </c>
      <c r="B310" s="23" t="s">
        <v>1275</v>
      </c>
    </row>
    <row r="311" spans="1:2" x14ac:dyDescent="0.2">
      <c r="A311" s="22" t="s">
        <v>630</v>
      </c>
      <c r="B311" s="23" t="s">
        <v>1276</v>
      </c>
    </row>
    <row r="312" spans="1:2" x14ac:dyDescent="0.2">
      <c r="A312" s="22" t="s">
        <v>631</v>
      </c>
      <c r="B312" s="23" t="s">
        <v>1277</v>
      </c>
    </row>
    <row r="313" spans="1:2" x14ac:dyDescent="0.2">
      <c r="A313" s="22" t="s">
        <v>1278</v>
      </c>
      <c r="B313" s="23" t="s">
        <v>1279</v>
      </c>
    </row>
    <row r="314" spans="1:2" x14ac:dyDescent="0.2">
      <c r="A314" s="22" t="s">
        <v>683</v>
      </c>
      <c r="B314" s="23" t="s">
        <v>1280</v>
      </c>
    </row>
    <row r="315" spans="1:2" x14ac:dyDescent="0.2">
      <c r="A315" s="22" t="s">
        <v>634</v>
      </c>
      <c r="B315" s="23" t="s">
        <v>1281</v>
      </c>
    </row>
    <row r="316" spans="1:2" x14ac:dyDescent="0.2">
      <c r="A316" s="22" t="s">
        <v>1282</v>
      </c>
      <c r="B316" s="23" t="s">
        <v>1283</v>
      </c>
    </row>
    <row r="317" spans="1:2" x14ac:dyDescent="0.2">
      <c r="A317" s="22" t="s">
        <v>1284</v>
      </c>
      <c r="B317" s="23" t="s">
        <v>1285</v>
      </c>
    </row>
    <row r="318" spans="1:2" x14ac:dyDescent="0.2">
      <c r="A318" s="22" t="s">
        <v>659</v>
      </c>
      <c r="B318" s="23" t="s">
        <v>1286</v>
      </c>
    </row>
    <row r="319" spans="1:2" x14ac:dyDescent="0.2">
      <c r="A319" s="22" t="s">
        <v>1287</v>
      </c>
      <c r="B319" s="23" t="s">
        <v>1288</v>
      </c>
    </row>
    <row r="320" spans="1:2" x14ac:dyDescent="0.2">
      <c r="A320" s="22" t="s">
        <v>1289</v>
      </c>
      <c r="B320" s="23" t="s">
        <v>1290</v>
      </c>
    </row>
    <row r="321" spans="1:2" x14ac:dyDescent="0.2">
      <c r="A321" s="22" t="s">
        <v>1291</v>
      </c>
      <c r="B321" s="23" t="s">
        <v>1292</v>
      </c>
    </row>
    <row r="322" spans="1:2" x14ac:dyDescent="0.2">
      <c r="A322" s="22" t="s">
        <v>1293</v>
      </c>
      <c r="B322" s="23" t="s">
        <v>1294</v>
      </c>
    </row>
    <row r="323" spans="1:2" x14ac:dyDescent="0.2">
      <c r="A323" s="22" t="s">
        <v>1295</v>
      </c>
      <c r="B323" s="23" t="s">
        <v>1296</v>
      </c>
    </row>
    <row r="324" spans="1:2" x14ac:dyDescent="0.2">
      <c r="A324" s="22" t="s">
        <v>1297</v>
      </c>
      <c r="B324" s="23" t="s">
        <v>1298</v>
      </c>
    </row>
    <row r="325" spans="1:2" x14ac:dyDescent="0.2">
      <c r="A325" s="22" t="s">
        <v>1299</v>
      </c>
      <c r="B325" s="23" t="s">
        <v>1300</v>
      </c>
    </row>
    <row r="326" spans="1:2" x14ac:dyDescent="0.2">
      <c r="A326" s="22" t="s">
        <v>649</v>
      </c>
      <c r="B326" s="23" t="s">
        <v>1301</v>
      </c>
    </row>
    <row r="327" spans="1:2" x14ac:dyDescent="0.2">
      <c r="A327" s="22" t="s">
        <v>622</v>
      </c>
      <c r="B327" s="23" t="s">
        <v>1302</v>
      </c>
    </row>
    <row r="328" spans="1:2" x14ac:dyDescent="0.2">
      <c r="A328" s="22" t="s">
        <v>1303</v>
      </c>
      <c r="B328" s="23" t="s">
        <v>1304</v>
      </c>
    </row>
    <row r="329" spans="1:2" x14ac:dyDescent="0.2">
      <c r="A329" s="22" t="s">
        <v>1305</v>
      </c>
      <c r="B329" s="23" t="s">
        <v>1306</v>
      </c>
    </row>
    <row r="330" spans="1:2" x14ac:dyDescent="0.2">
      <c r="A330" s="22" t="s">
        <v>1307</v>
      </c>
      <c r="B330" s="23" t="s">
        <v>1308</v>
      </c>
    </row>
    <row r="331" spans="1:2" x14ac:dyDescent="0.2">
      <c r="A331" s="22" t="s">
        <v>1309</v>
      </c>
      <c r="B331" s="23" t="s">
        <v>1310</v>
      </c>
    </row>
    <row r="332" spans="1:2" x14ac:dyDescent="0.2">
      <c r="A332" s="22" t="s">
        <v>1311</v>
      </c>
      <c r="B332" s="23" t="s">
        <v>1312</v>
      </c>
    </row>
    <row r="333" spans="1:2" x14ac:dyDescent="0.2">
      <c r="A333" s="22" t="s">
        <v>1313</v>
      </c>
      <c r="B333" s="23" t="s">
        <v>1314</v>
      </c>
    </row>
    <row r="334" spans="1:2" x14ac:dyDescent="0.2">
      <c r="A334" s="22" t="s">
        <v>650</v>
      </c>
      <c r="B334" s="23" t="s">
        <v>1315</v>
      </c>
    </row>
    <row r="335" spans="1:2" x14ac:dyDescent="0.2">
      <c r="A335" s="22" t="s">
        <v>671</v>
      </c>
      <c r="B335" s="23" t="s">
        <v>1316</v>
      </c>
    </row>
    <row r="336" spans="1:2" x14ac:dyDescent="0.2">
      <c r="A336" s="22" t="s">
        <v>1317</v>
      </c>
      <c r="B336" s="23" t="s">
        <v>1318</v>
      </c>
    </row>
    <row r="337" spans="1:2" x14ac:dyDescent="0.2">
      <c r="A337" s="22" t="s">
        <v>1319</v>
      </c>
      <c r="B337" s="23" t="s">
        <v>1320</v>
      </c>
    </row>
    <row r="338" spans="1:2" x14ac:dyDescent="0.2">
      <c r="A338" s="22" t="s">
        <v>664</v>
      </c>
      <c r="B338" s="23" t="s">
        <v>1321</v>
      </c>
    </row>
    <row r="339" spans="1:2" x14ac:dyDescent="0.2">
      <c r="A339" s="22" t="s">
        <v>1322</v>
      </c>
      <c r="B339" s="23" t="s">
        <v>1323</v>
      </c>
    </row>
    <row r="340" spans="1:2" x14ac:dyDescent="0.2">
      <c r="A340" s="22" t="s">
        <v>1324</v>
      </c>
      <c r="B340" s="23" t="s">
        <v>1325</v>
      </c>
    </row>
    <row r="341" spans="1:2" x14ac:dyDescent="0.2">
      <c r="A341" s="22" t="s">
        <v>1326</v>
      </c>
      <c r="B341" s="23" t="s">
        <v>1327</v>
      </c>
    </row>
    <row r="342" spans="1:2" x14ac:dyDescent="0.2">
      <c r="A342" s="22" t="s">
        <v>1328</v>
      </c>
      <c r="B342" s="23" t="s">
        <v>1329</v>
      </c>
    </row>
    <row r="343" spans="1:2" x14ac:dyDescent="0.2">
      <c r="A343" s="22" t="s">
        <v>1330</v>
      </c>
      <c r="B343" s="23" t="s">
        <v>1331</v>
      </c>
    </row>
    <row r="344" spans="1:2" x14ac:dyDescent="0.2">
      <c r="A344" s="22" t="s">
        <v>1332</v>
      </c>
      <c r="B344" s="23" t="s">
        <v>1333</v>
      </c>
    </row>
    <row r="345" spans="1:2" x14ac:dyDescent="0.2">
      <c r="A345" s="22" t="s">
        <v>1334</v>
      </c>
      <c r="B345" s="23" t="s">
        <v>1335</v>
      </c>
    </row>
    <row r="346" spans="1:2" x14ac:dyDescent="0.2">
      <c r="A346" s="22" t="s">
        <v>1336</v>
      </c>
      <c r="B346" s="23" t="s">
        <v>1337</v>
      </c>
    </row>
    <row r="347" spans="1:2" x14ac:dyDescent="0.2">
      <c r="A347" s="22" t="s">
        <v>640</v>
      </c>
      <c r="B347" s="23" t="s">
        <v>1338</v>
      </c>
    </row>
    <row r="348" spans="1:2" x14ac:dyDescent="0.2">
      <c r="A348" s="22" t="s">
        <v>1339</v>
      </c>
      <c r="B348" s="23" t="s">
        <v>1340</v>
      </c>
    </row>
    <row r="349" spans="1:2" x14ac:dyDescent="0.2">
      <c r="A349" s="22" t="s">
        <v>1341</v>
      </c>
      <c r="B349" s="23" t="s">
        <v>1342</v>
      </c>
    </row>
    <row r="350" spans="1:2" x14ac:dyDescent="0.2">
      <c r="A350" s="22" t="s">
        <v>1343</v>
      </c>
      <c r="B350" s="23" t="s">
        <v>1344</v>
      </c>
    </row>
    <row r="351" spans="1:2" x14ac:dyDescent="0.2">
      <c r="A351" s="22" t="s">
        <v>668</v>
      </c>
      <c r="B351" s="23" t="s">
        <v>1345</v>
      </c>
    </row>
    <row r="352" spans="1:2" x14ac:dyDescent="0.2">
      <c r="A352" s="22" t="s">
        <v>1346</v>
      </c>
      <c r="B352" s="23" t="s">
        <v>1347</v>
      </c>
    </row>
    <row r="353" spans="1:2" x14ac:dyDescent="0.2">
      <c r="A353" s="22" t="s">
        <v>1348</v>
      </c>
      <c r="B353" s="23" t="s">
        <v>1349</v>
      </c>
    </row>
    <row r="354" spans="1:2" x14ac:dyDescent="0.2">
      <c r="A354" s="22" t="s">
        <v>1350</v>
      </c>
      <c r="B354" s="23" t="s">
        <v>1351</v>
      </c>
    </row>
    <row r="355" spans="1:2" x14ac:dyDescent="0.2">
      <c r="A355" s="22" t="s">
        <v>1352</v>
      </c>
      <c r="B355" s="23" t="s">
        <v>1353</v>
      </c>
    </row>
    <row r="356" spans="1:2" x14ac:dyDescent="0.2">
      <c r="A356" s="22" t="s">
        <v>1354</v>
      </c>
      <c r="B356" s="23" t="s">
        <v>1355</v>
      </c>
    </row>
    <row r="357" spans="1:2" x14ac:dyDescent="0.2">
      <c r="A357" s="22" t="s">
        <v>1356</v>
      </c>
      <c r="B357" s="23" t="s">
        <v>1357</v>
      </c>
    </row>
    <row r="358" spans="1:2" x14ac:dyDescent="0.2">
      <c r="A358" s="22" t="s">
        <v>1358</v>
      </c>
      <c r="B358" s="23" t="s">
        <v>1359</v>
      </c>
    </row>
    <row r="359" spans="1:2" x14ac:dyDescent="0.2">
      <c r="A359" s="22" t="s">
        <v>651</v>
      </c>
      <c r="B359" s="23" t="s">
        <v>1360</v>
      </c>
    </row>
    <row r="360" spans="1:2" x14ac:dyDescent="0.2">
      <c r="A360" s="22" t="s">
        <v>1361</v>
      </c>
      <c r="B360" s="23" t="s">
        <v>1362</v>
      </c>
    </row>
    <row r="361" spans="1:2" x14ac:dyDescent="0.2">
      <c r="A361" s="22" t="s">
        <v>1363</v>
      </c>
      <c r="B361" s="23" t="s">
        <v>1364</v>
      </c>
    </row>
    <row r="362" spans="1:2" x14ac:dyDescent="0.2">
      <c r="A362" s="22" t="s">
        <v>676</v>
      </c>
      <c r="B362" s="23" t="s">
        <v>1365</v>
      </c>
    </row>
    <row r="363" spans="1:2" x14ac:dyDescent="0.2">
      <c r="A363" s="22" t="s">
        <v>1366</v>
      </c>
      <c r="B363" s="23" t="s">
        <v>1367</v>
      </c>
    </row>
    <row r="364" spans="1:2" x14ac:dyDescent="0.2">
      <c r="A364" s="22" t="s">
        <v>1368</v>
      </c>
      <c r="B364" s="23" t="s">
        <v>1369</v>
      </c>
    </row>
    <row r="365" spans="1:2" x14ac:dyDescent="0.2">
      <c r="A365" s="22" t="s">
        <v>1370</v>
      </c>
      <c r="B365" s="23" t="s">
        <v>1371</v>
      </c>
    </row>
    <row r="366" spans="1:2" x14ac:dyDescent="0.2">
      <c r="A366" s="22" t="s">
        <v>1372</v>
      </c>
      <c r="B366" s="23" t="s">
        <v>1373</v>
      </c>
    </row>
    <row r="367" spans="1:2" x14ac:dyDescent="0.2">
      <c r="A367" s="22" t="s">
        <v>1374</v>
      </c>
      <c r="B367" s="23" t="s">
        <v>1375</v>
      </c>
    </row>
    <row r="368" spans="1:2" x14ac:dyDescent="0.2">
      <c r="A368" s="22" t="s">
        <v>1376</v>
      </c>
      <c r="B368" s="23" t="s">
        <v>1377</v>
      </c>
    </row>
    <row r="369" spans="1:2" x14ac:dyDescent="0.2">
      <c r="A369" s="22" t="s">
        <v>645</v>
      </c>
      <c r="B369" s="23" t="s">
        <v>1378</v>
      </c>
    </row>
    <row r="370" spans="1:2" x14ac:dyDescent="0.2">
      <c r="A370" s="22" t="s">
        <v>1379</v>
      </c>
      <c r="B370" s="23" t="s">
        <v>1380</v>
      </c>
    </row>
    <row r="371" spans="1:2" x14ac:dyDescent="0.2">
      <c r="A371" s="22" t="s">
        <v>1381</v>
      </c>
      <c r="B371" s="23" t="s">
        <v>1382</v>
      </c>
    </row>
    <row r="372" spans="1:2" x14ac:dyDescent="0.2">
      <c r="A372" s="22" t="s">
        <v>1383</v>
      </c>
      <c r="B372" s="23" t="s">
        <v>1384</v>
      </c>
    </row>
    <row r="373" spans="1:2" ht="28" x14ac:dyDescent="0.2">
      <c r="A373" s="96" t="s">
        <v>625</v>
      </c>
      <c r="B373" s="23" t="s">
        <v>1385</v>
      </c>
    </row>
    <row r="374" spans="1:2" ht="126" x14ac:dyDescent="0.2">
      <c r="A374" s="96" t="s">
        <v>627</v>
      </c>
      <c r="B374" s="23" t="s">
        <v>1386</v>
      </c>
    </row>
    <row r="375" spans="1:2" ht="84" x14ac:dyDescent="0.2">
      <c r="A375" s="96" t="s">
        <v>638</v>
      </c>
      <c r="B375" s="23" t="s">
        <v>1387</v>
      </c>
    </row>
    <row r="376" spans="1:2" x14ac:dyDescent="0.2">
      <c r="A376" s="22" t="s">
        <v>642</v>
      </c>
      <c r="B376" s="23" t="s">
        <v>1388</v>
      </c>
    </row>
    <row r="377" spans="1:2" x14ac:dyDescent="0.2">
      <c r="A377" s="96" t="s">
        <v>646</v>
      </c>
      <c r="B377" s="23" t="s">
        <v>1389</v>
      </c>
    </row>
    <row r="378" spans="1:2" x14ac:dyDescent="0.2">
      <c r="A378" s="22" t="s">
        <v>648</v>
      </c>
      <c r="B378" s="23" t="s">
        <v>1390</v>
      </c>
    </row>
    <row r="379" spans="1:2" ht="28" x14ac:dyDescent="0.2">
      <c r="A379" s="22" t="s">
        <v>654</v>
      </c>
      <c r="B379" s="23" t="s">
        <v>1391</v>
      </c>
    </row>
    <row r="380" spans="1:2" x14ac:dyDescent="0.2">
      <c r="A380" s="22" t="s">
        <v>656</v>
      </c>
      <c r="B380" s="23" t="s">
        <v>1392</v>
      </c>
    </row>
    <row r="381" spans="1:2" ht="42" x14ac:dyDescent="0.2">
      <c r="A381" s="22" t="s">
        <v>660</v>
      </c>
      <c r="B381" s="23" t="s">
        <v>1393</v>
      </c>
    </row>
    <row r="382" spans="1:2" ht="84" x14ac:dyDescent="0.2">
      <c r="A382" s="96" t="s">
        <v>663</v>
      </c>
      <c r="B382" s="23" t="s">
        <v>1394</v>
      </c>
    </row>
    <row r="383" spans="1:2" ht="28" x14ac:dyDescent="0.2">
      <c r="A383" s="96" t="s">
        <v>665</v>
      </c>
      <c r="B383" s="23" t="s">
        <v>1395</v>
      </c>
    </row>
    <row r="384" spans="1:2" x14ac:dyDescent="0.2">
      <c r="A384" s="22" t="s">
        <v>667</v>
      </c>
      <c r="B384" s="23" t="s">
        <v>1396</v>
      </c>
    </row>
    <row r="385" spans="1:2" x14ac:dyDescent="0.2">
      <c r="A385" s="22" t="s">
        <v>669</v>
      </c>
      <c r="B385" s="23" t="s">
        <v>1397</v>
      </c>
    </row>
    <row r="386" spans="1:2" ht="42" x14ac:dyDescent="0.2">
      <c r="A386" s="96" t="s">
        <v>677</v>
      </c>
      <c r="B386" s="23" t="s">
        <v>1398</v>
      </c>
    </row>
    <row r="387" spans="1:2" ht="42" x14ac:dyDescent="0.2">
      <c r="A387" s="96" t="s">
        <v>678</v>
      </c>
      <c r="B387" s="23" t="s">
        <v>1399</v>
      </c>
    </row>
    <row r="388" spans="1:2" ht="42" x14ac:dyDescent="0.2">
      <c r="A388" s="96" t="s">
        <v>629</v>
      </c>
      <c r="B388" s="23" t="str">
        <f>CONCATENATE(B263,"; ",B267,"; ",B268,"; ",B320,"; ",B321)</f>
        <v>Limit system access to authorized users, processes acting on behalf of authorized users, and devices (including other systems).; Employ the principle of least privilege, including for specific security functions and privileged accounts.; Use non-privileged accounts or roles when accessing nonsecurity functions.; Perform maintenance on organizational systems.; Provide controls on the tools, techniques, mechanisms, and personnel used to conduct system maintenance.</v>
      </c>
    </row>
    <row r="389" spans="1:2" x14ac:dyDescent="0.2">
      <c r="A389" s="96" t="s">
        <v>637</v>
      </c>
      <c r="B389" s="23" t="str">
        <f>CONCATENATE(B269,"; ",B288)</f>
        <v>Prevent non-privileged users from executing privileged functions and capture the execution of such functions in audit logs.; Create and retain system audit logs and records to the extent needed to enable the monitoring, analysis, investigation, and reporting of unlawful or unauthorized system activity.</v>
      </c>
    </row>
    <row r="390" spans="1:2" ht="28" x14ac:dyDescent="0.2">
      <c r="A390" s="96" t="s">
        <v>657</v>
      </c>
      <c r="B390" s="23" t="str">
        <f>CONCATENATE(B331,"; ",B360)</f>
        <v>Implement cryptographic mechanisms to protect the confidentiality of CUI stored on digital media during transport unless otherwise protected by alternative physical safeguards.; Employ FIPS-validated cryptography when used to protect the confidentiality of CUI.</v>
      </c>
    </row>
    <row r="391" spans="1:2" x14ac:dyDescent="0.2">
      <c r="A391" s="96" t="s">
        <v>682</v>
      </c>
      <c r="B391" s="23" t="str">
        <f>CONCATENATE(B318,"; ",B347)</f>
        <v>Track, document, and report incidents to designated officials and/or authorities both internal and external to the organization.; Develop and implement plans of action designed to correct deficiencies and reduce or eliminate vulnerabilities in organizational systems.</v>
      </c>
    </row>
    <row r="392" spans="1:2" x14ac:dyDescent="0.2">
      <c r="A392" s="20" t="s">
        <v>1400</v>
      </c>
      <c r="B392" s="26" t="s">
        <v>1401</v>
      </c>
    </row>
    <row r="393" spans="1:2" x14ac:dyDescent="0.2">
      <c r="A393" s="20" t="s">
        <v>1402</v>
      </c>
      <c r="B393" s="26" t="s">
        <v>1403</v>
      </c>
    </row>
    <row r="394" spans="1:2" x14ac:dyDescent="0.2">
      <c r="A394" s="20" t="s">
        <v>1404</v>
      </c>
      <c r="B394" s="26" t="s">
        <v>1405</v>
      </c>
    </row>
    <row r="395" spans="1:2" x14ac:dyDescent="0.2">
      <c r="A395" s="20" t="s">
        <v>1406</v>
      </c>
      <c r="B395" s="26" t="s">
        <v>1407</v>
      </c>
    </row>
    <row r="396" spans="1:2" x14ac:dyDescent="0.2">
      <c r="A396" s="20" t="s">
        <v>1408</v>
      </c>
      <c r="B396" s="26" t="s">
        <v>1409</v>
      </c>
    </row>
    <row r="397" spans="1:2" x14ac:dyDescent="0.2">
      <c r="A397" s="20" t="s">
        <v>1410</v>
      </c>
      <c r="B397" s="26" t="s">
        <v>1411</v>
      </c>
    </row>
    <row r="398" spans="1:2" x14ac:dyDescent="0.2">
      <c r="A398" s="21" t="s">
        <v>1412</v>
      </c>
      <c r="B398" s="25" t="s">
        <v>1413</v>
      </c>
    </row>
    <row r="399" spans="1:2" x14ac:dyDescent="0.2">
      <c r="A399" s="20" t="s">
        <v>1414</v>
      </c>
      <c r="B399" s="26" t="s">
        <v>1415</v>
      </c>
    </row>
    <row r="400" spans="1:2" x14ac:dyDescent="0.2">
      <c r="A400" s="20" t="s">
        <v>1416</v>
      </c>
      <c r="B400" s="26" t="s">
        <v>1417</v>
      </c>
    </row>
    <row r="401" spans="1:2" x14ac:dyDescent="0.2">
      <c r="A401" s="20" t="s">
        <v>1418</v>
      </c>
      <c r="B401" s="26" t="s">
        <v>1419</v>
      </c>
    </row>
    <row r="402" spans="1:2" x14ac:dyDescent="0.2">
      <c r="A402" s="20" t="s">
        <v>1420</v>
      </c>
      <c r="B402" s="26" t="s">
        <v>1421</v>
      </c>
    </row>
    <row r="403" spans="1:2" x14ac:dyDescent="0.2">
      <c r="A403" s="20" t="s">
        <v>1422</v>
      </c>
      <c r="B403" s="26" t="s">
        <v>1423</v>
      </c>
    </row>
    <row r="404" spans="1:2" x14ac:dyDescent="0.2">
      <c r="A404" s="20" t="s">
        <v>1424</v>
      </c>
      <c r="B404" s="26" t="s">
        <v>1425</v>
      </c>
    </row>
    <row r="405" spans="1:2" x14ac:dyDescent="0.2">
      <c r="A405" s="20" t="s">
        <v>1426</v>
      </c>
      <c r="B405" s="26" t="s">
        <v>2488</v>
      </c>
    </row>
    <row r="406" spans="1:2" x14ac:dyDescent="0.2">
      <c r="A406" s="20" t="s">
        <v>1427</v>
      </c>
      <c r="B406" s="27" t="s">
        <v>1428</v>
      </c>
    </row>
    <row r="407" spans="1:2" x14ac:dyDescent="0.2">
      <c r="A407" s="20" t="s">
        <v>1429</v>
      </c>
      <c r="B407" s="26" t="s">
        <v>2488</v>
      </c>
    </row>
    <row r="408" spans="1:2" x14ac:dyDescent="0.2">
      <c r="A408" s="20" t="s">
        <v>1430</v>
      </c>
      <c r="B408" s="26" t="s">
        <v>1431</v>
      </c>
    </row>
    <row r="409" spans="1:2" x14ac:dyDescent="0.2">
      <c r="A409" s="20" t="s">
        <v>1432</v>
      </c>
      <c r="B409" s="26" t="s">
        <v>1433</v>
      </c>
    </row>
    <row r="410" spans="1:2" x14ac:dyDescent="0.2">
      <c r="A410" s="20" t="s">
        <v>1434</v>
      </c>
      <c r="B410" s="26" t="s">
        <v>1435</v>
      </c>
    </row>
    <row r="411" spans="1:2" x14ac:dyDescent="0.2">
      <c r="A411" s="20" t="s">
        <v>1436</v>
      </c>
      <c r="B411" s="26" t="s">
        <v>1437</v>
      </c>
    </row>
    <row r="412" spans="1:2" x14ac:dyDescent="0.2">
      <c r="A412" s="20" t="s">
        <v>779</v>
      </c>
      <c r="B412" s="26" t="s">
        <v>1438</v>
      </c>
    </row>
    <row r="413" spans="1:2" x14ac:dyDescent="0.2">
      <c r="A413" s="20" t="s">
        <v>1439</v>
      </c>
      <c r="B413" s="26" t="s">
        <v>1440</v>
      </c>
    </row>
    <row r="414" spans="1:2" x14ac:dyDescent="0.2">
      <c r="A414" s="20" t="s">
        <v>1441</v>
      </c>
      <c r="B414" s="26" t="s">
        <v>1442</v>
      </c>
    </row>
    <row r="415" spans="1:2" x14ac:dyDescent="0.2">
      <c r="A415" s="20" t="s">
        <v>1443</v>
      </c>
      <c r="B415" s="26" t="s">
        <v>1444</v>
      </c>
    </row>
    <row r="416" spans="1:2" x14ac:dyDescent="0.2">
      <c r="A416" s="20" t="s">
        <v>1445</v>
      </c>
      <c r="B416" s="26" t="s">
        <v>1446</v>
      </c>
    </row>
    <row r="417" spans="1:2" x14ac:dyDescent="0.2">
      <c r="A417" s="20" t="s">
        <v>1447</v>
      </c>
      <c r="B417" s="26" t="s">
        <v>1448</v>
      </c>
    </row>
    <row r="418" spans="1:2" x14ac:dyDescent="0.2">
      <c r="A418" s="20" t="s">
        <v>1449</v>
      </c>
      <c r="B418" s="26" t="s">
        <v>1450</v>
      </c>
    </row>
    <row r="419" spans="1:2" x14ac:dyDescent="0.2">
      <c r="A419" s="20" t="s">
        <v>1451</v>
      </c>
      <c r="B419" s="27" t="s">
        <v>1452</v>
      </c>
    </row>
    <row r="420" spans="1:2" x14ac:dyDescent="0.2">
      <c r="A420" s="20" t="s">
        <v>1453</v>
      </c>
      <c r="B420" s="26" t="s">
        <v>1454</v>
      </c>
    </row>
    <row r="421" spans="1:2" x14ac:dyDescent="0.2">
      <c r="A421" s="20" t="s">
        <v>1455</v>
      </c>
      <c r="B421" s="26" t="s">
        <v>1456</v>
      </c>
    </row>
    <row r="422" spans="1:2" x14ac:dyDescent="0.2">
      <c r="A422" s="20" t="s">
        <v>1457</v>
      </c>
      <c r="B422" s="26" t="s">
        <v>1458</v>
      </c>
    </row>
    <row r="423" spans="1:2" x14ac:dyDescent="0.2">
      <c r="A423" s="20" t="s">
        <v>1459</v>
      </c>
      <c r="B423" s="26" t="s">
        <v>2488</v>
      </c>
    </row>
    <row r="424" spans="1:2" x14ac:dyDescent="0.2">
      <c r="A424" s="20" t="s">
        <v>1460</v>
      </c>
      <c r="B424" s="27" t="s">
        <v>1461</v>
      </c>
    </row>
    <row r="425" spans="1:2" x14ac:dyDescent="0.2">
      <c r="A425" s="20" t="s">
        <v>1462</v>
      </c>
      <c r="B425" s="26" t="s">
        <v>1463</v>
      </c>
    </row>
    <row r="426" spans="1:2" x14ac:dyDescent="0.2">
      <c r="A426" s="21" t="s">
        <v>1464</v>
      </c>
      <c r="B426" s="25" t="s">
        <v>1465</v>
      </c>
    </row>
    <row r="427" spans="1:2" x14ac:dyDescent="0.2">
      <c r="A427" s="20" t="s">
        <v>1466</v>
      </c>
      <c r="B427" s="26" t="s">
        <v>1467</v>
      </c>
    </row>
    <row r="428" spans="1:2" x14ac:dyDescent="0.2">
      <c r="A428" s="20" t="s">
        <v>1468</v>
      </c>
      <c r="B428" s="26" t="s">
        <v>1469</v>
      </c>
    </row>
    <row r="429" spans="1:2" x14ac:dyDescent="0.2">
      <c r="A429" s="20" t="s">
        <v>1470</v>
      </c>
      <c r="B429" s="26" t="s">
        <v>1471</v>
      </c>
    </row>
    <row r="430" spans="1:2" x14ac:dyDescent="0.2">
      <c r="A430" s="20" t="s">
        <v>1472</v>
      </c>
      <c r="B430" s="26" t="s">
        <v>1473</v>
      </c>
    </row>
    <row r="431" spans="1:2" x14ac:dyDescent="0.2">
      <c r="A431" s="20" t="s">
        <v>1474</v>
      </c>
      <c r="B431" s="26" t="s">
        <v>1475</v>
      </c>
    </row>
    <row r="432" spans="1:2" x14ac:dyDescent="0.2">
      <c r="A432" s="20" t="s">
        <v>1476</v>
      </c>
      <c r="B432" s="26" t="s">
        <v>1477</v>
      </c>
    </row>
    <row r="433" spans="1:2" x14ac:dyDescent="0.2">
      <c r="A433" s="20" t="s">
        <v>1478</v>
      </c>
      <c r="B433" s="26" t="s">
        <v>1479</v>
      </c>
    </row>
    <row r="434" spans="1:2" x14ac:dyDescent="0.2">
      <c r="A434" s="20" t="s">
        <v>1480</v>
      </c>
      <c r="B434" s="26" t="s">
        <v>1481</v>
      </c>
    </row>
    <row r="435" spans="1:2" x14ac:dyDescent="0.2">
      <c r="A435" s="20" t="s">
        <v>1482</v>
      </c>
      <c r="B435" s="26" t="s">
        <v>1483</v>
      </c>
    </row>
    <row r="436" spans="1:2" x14ac:dyDescent="0.2">
      <c r="A436" s="20" t="s">
        <v>1484</v>
      </c>
      <c r="B436" s="26" t="s">
        <v>1485</v>
      </c>
    </row>
    <row r="437" spans="1:2" x14ac:dyDescent="0.2">
      <c r="A437" s="20" t="s">
        <v>1486</v>
      </c>
      <c r="B437" s="26" t="s">
        <v>1487</v>
      </c>
    </row>
    <row r="438" spans="1:2" x14ac:dyDescent="0.2">
      <c r="A438" s="20" t="s">
        <v>1488</v>
      </c>
      <c r="B438" s="26" t="s">
        <v>1489</v>
      </c>
    </row>
    <row r="439" spans="1:2" x14ac:dyDescent="0.2">
      <c r="A439" s="20" t="s">
        <v>1490</v>
      </c>
      <c r="B439" s="26" t="s">
        <v>1491</v>
      </c>
    </row>
    <row r="440" spans="1:2" x14ac:dyDescent="0.2">
      <c r="A440" s="20" t="s">
        <v>1492</v>
      </c>
      <c r="B440" s="26" t="s">
        <v>1493</v>
      </c>
    </row>
    <row r="441" spans="1:2" x14ac:dyDescent="0.2">
      <c r="A441" s="20" t="s">
        <v>1494</v>
      </c>
      <c r="B441" s="27" t="s">
        <v>1495</v>
      </c>
    </row>
    <row r="442" spans="1:2" x14ac:dyDescent="0.2">
      <c r="A442" s="20" t="s">
        <v>1496</v>
      </c>
      <c r="B442" s="26" t="s">
        <v>1497</v>
      </c>
    </row>
    <row r="443" spans="1:2" x14ac:dyDescent="0.2">
      <c r="A443" s="20" t="s">
        <v>1498</v>
      </c>
      <c r="B443" s="26" t="s">
        <v>1499</v>
      </c>
    </row>
    <row r="444" spans="1:2" x14ac:dyDescent="0.2">
      <c r="A444" s="20" t="s">
        <v>1500</v>
      </c>
      <c r="B444" s="26" t="s">
        <v>2488</v>
      </c>
    </row>
    <row r="445" spans="1:2" x14ac:dyDescent="0.2">
      <c r="A445" s="20" t="s">
        <v>1501</v>
      </c>
      <c r="B445" s="26" t="s">
        <v>1502</v>
      </c>
    </row>
    <row r="446" spans="1:2" x14ac:dyDescent="0.2">
      <c r="A446" s="20" t="s">
        <v>1503</v>
      </c>
      <c r="B446" s="26" t="s">
        <v>1504</v>
      </c>
    </row>
    <row r="447" spans="1:2" x14ac:dyDescent="0.2">
      <c r="A447" s="20" t="s">
        <v>1505</v>
      </c>
      <c r="B447" s="26" t="s">
        <v>1506</v>
      </c>
    </row>
    <row r="448" spans="1:2" x14ac:dyDescent="0.2">
      <c r="A448" s="20" t="s">
        <v>1507</v>
      </c>
      <c r="B448" s="26" t="s">
        <v>1508</v>
      </c>
    </row>
    <row r="449" spans="1:2" x14ac:dyDescent="0.2">
      <c r="A449" s="20" t="s">
        <v>1509</v>
      </c>
      <c r="B449" s="26" t="s">
        <v>1510</v>
      </c>
    </row>
    <row r="450" spans="1:2" x14ac:dyDescent="0.2">
      <c r="A450" s="20" t="s">
        <v>1511</v>
      </c>
      <c r="B450" s="27" t="s">
        <v>1512</v>
      </c>
    </row>
    <row r="451" spans="1:2" x14ac:dyDescent="0.2">
      <c r="A451" s="20" t="s">
        <v>1513</v>
      </c>
      <c r="B451" s="26" t="s">
        <v>1514</v>
      </c>
    </row>
    <row r="452" spans="1:2" x14ac:dyDescent="0.2">
      <c r="A452" s="20" t="s">
        <v>1515</v>
      </c>
      <c r="B452" s="26" t="s">
        <v>1516</v>
      </c>
    </row>
    <row r="453" spans="1:2" x14ac:dyDescent="0.2">
      <c r="A453" s="20" t="s">
        <v>1517</v>
      </c>
      <c r="B453" s="26" t="s">
        <v>1518</v>
      </c>
    </row>
    <row r="454" spans="1:2" x14ac:dyDescent="0.2">
      <c r="A454" s="20" t="s">
        <v>1519</v>
      </c>
      <c r="B454" s="26" t="s">
        <v>1520</v>
      </c>
    </row>
    <row r="455" spans="1:2" x14ac:dyDescent="0.2">
      <c r="A455" s="20" t="s">
        <v>1521</v>
      </c>
      <c r="B455" s="26" t="s">
        <v>1522</v>
      </c>
    </row>
    <row r="456" spans="1:2" x14ac:dyDescent="0.2">
      <c r="A456" s="20" t="s">
        <v>1523</v>
      </c>
      <c r="B456" s="26" t="s">
        <v>1524</v>
      </c>
    </row>
    <row r="457" spans="1:2" x14ac:dyDescent="0.2">
      <c r="A457" s="20" t="s">
        <v>1525</v>
      </c>
      <c r="B457" s="26" t="s">
        <v>1526</v>
      </c>
    </row>
    <row r="458" spans="1:2" x14ac:dyDescent="0.2">
      <c r="A458" s="20" t="s">
        <v>1527</v>
      </c>
      <c r="B458" s="26" t="s">
        <v>1528</v>
      </c>
    </row>
    <row r="459" spans="1:2" x14ac:dyDescent="0.2">
      <c r="A459" s="20" t="s">
        <v>1529</v>
      </c>
      <c r="B459" s="26" t="s">
        <v>1530</v>
      </c>
    </row>
    <row r="460" spans="1:2" x14ac:dyDescent="0.2">
      <c r="A460" s="20" t="s">
        <v>1531</v>
      </c>
      <c r="B460" s="26" t="s">
        <v>1532</v>
      </c>
    </row>
    <row r="461" spans="1:2" x14ac:dyDescent="0.2">
      <c r="A461" s="20" t="s">
        <v>1533</v>
      </c>
      <c r="B461" s="27" t="s">
        <v>1534</v>
      </c>
    </row>
    <row r="462" spans="1:2" x14ac:dyDescent="0.2">
      <c r="A462" s="20" t="s">
        <v>1535</v>
      </c>
      <c r="B462" s="26" t="s">
        <v>1536</v>
      </c>
    </row>
    <row r="463" spans="1:2" x14ac:dyDescent="0.2">
      <c r="A463" s="20" t="s">
        <v>1537</v>
      </c>
      <c r="B463" s="26" t="s">
        <v>1538</v>
      </c>
    </row>
    <row r="464" spans="1:2" x14ac:dyDescent="0.2">
      <c r="A464" s="20" t="s">
        <v>1539</v>
      </c>
      <c r="B464" s="26" t="s">
        <v>1540</v>
      </c>
    </row>
    <row r="465" spans="1:2" x14ac:dyDescent="0.2">
      <c r="A465" s="20" t="s">
        <v>1541</v>
      </c>
      <c r="B465" s="26" t="s">
        <v>2488</v>
      </c>
    </row>
    <row r="466" spans="1:2" x14ac:dyDescent="0.2">
      <c r="A466" s="20" t="s">
        <v>1542</v>
      </c>
      <c r="B466" s="26" t="s">
        <v>1543</v>
      </c>
    </row>
    <row r="467" spans="1:2" x14ac:dyDescent="0.2">
      <c r="A467" s="20" t="s">
        <v>1544</v>
      </c>
      <c r="B467" s="26" t="s">
        <v>1545</v>
      </c>
    </row>
    <row r="468" spans="1:2" x14ac:dyDescent="0.2">
      <c r="A468" s="20" t="s">
        <v>1546</v>
      </c>
      <c r="B468" s="26" t="s">
        <v>1547</v>
      </c>
    </row>
    <row r="469" spans="1:2" x14ac:dyDescent="0.2">
      <c r="A469" s="20" t="s">
        <v>1548</v>
      </c>
      <c r="B469" s="26" t="s">
        <v>1549</v>
      </c>
    </row>
    <row r="470" spans="1:2" x14ac:dyDescent="0.2">
      <c r="A470" s="20" t="s">
        <v>1550</v>
      </c>
      <c r="B470" s="27" t="s">
        <v>1551</v>
      </c>
    </row>
    <row r="471" spans="1:2" x14ac:dyDescent="0.2">
      <c r="A471" s="20" t="s">
        <v>1552</v>
      </c>
      <c r="B471" s="26" t="s">
        <v>1553</v>
      </c>
    </row>
    <row r="472" spans="1:2" x14ac:dyDescent="0.2">
      <c r="A472" s="20" t="s">
        <v>1554</v>
      </c>
      <c r="B472" s="26" t="s">
        <v>1555</v>
      </c>
    </row>
    <row r="473" spans="1:2" x14ac:dyDescent="0.2">
      <c r="A473" s="20" t="s">
        <v>1556</v>
      </c>
      <c r="B473" s="26" t="s">
        <v>1557</v>
      </c>
    </row>
    <row r="474" spans="1:2" x14ac:dyDescent="0.2">
      <c r="A474" s="20" t="s">
        <v>1558</v>
      </c>
      <c r="B474" s="27" t="s">
        <v>1559</v>
      </c>
    </row>
    <row r="475" spans="1:2" x14ac:dyDescent="0.2">
      <c r="A475" s="20" t="s">
        <v>1560</v>
      </c>
      <c r="B475" s="27" t="s">
        <v>1561</v>
      </c>
    </row>
    <row r="476" spans="1:2" x14ac:dyDescent="0.2">
      <c r="A476" s="20" t="s">
        <v>1562</v>
      </c>
      <c r="B476" s="26" t="s">
        <v>1563</v>
      </c>
    </row>
    <row r="477" spans="1:2" x14ac:dyDescent="0.2">
      <c r="A477" s="20" t="s">
        <v>1564</v>
      </c>
      <c r="B477" s="26" t="s">
        <v>1565</v>
      </c>
    </row>
    <row r="478" spans="1:2" x14ac:dyDescent="0.2">
      <c r="A478" s="20" t="s">
        <v>1566</v>
      </c>
      <c r="B478" s="26" t="s">
        <v>1567</v>
      </c>
    </row>
    <row r="479" spans="1:2" x14ac:dyDescent="0.2">
      <c r="A479" s="24" t="s">
        <v>753</v>
      </c>
      <c r="B479" s="23" t="s">
        <v>1568</v>
      </c>
    </row>
    <row r="480" spans="1:2" x14ac:dyDescent="0.2">
      <c r="A480" s="20" t="s">
        <v>1569</v>
      </c>
      <c r="B480" s="26" t="s">
        <v>1570</v>
      </c>
    </row>
    <row r="481" spans="1:2" x14ac:dyDescent="0.2">
      <c r="A481" s="20" t="s">
        <v>1571</v>
      </c>
      <c r="B481" s="26" t="s">
        <v>1572</v>
      </c>
    </row>
    <row r="482" spans="1:2" x14ac:dyDescent="0.2">
      <c r="A482" s="20" t="s">
        <v>1573</v>
      </c>
      <c r="B482" s="26" t="s">
        <v>1574</v>
      </c>
    </row>
    <row r="483" spans="1:2" x14ac:dyDescent="0.2">
      <c r="A483" s="20" t="s">
        <v>1575</v>
      </c>
      <c r="B483" s="26" t="s">
        <v>1576</v>
      </c>
    </row>
    <row r="484" spans="1:2" x14ac:dyDescent="0.2">
      <c r="A484" s="20" t="s">
        <v>1577</v>
      </c>
      <c r="B484" s="26" t="s">
        <v>1578</v>
      </c>
    </row>
    <row r="485" spans="1:2" x14ac:dyDescent="0.2">
      <c r="A485" s="20" t="s">
        <v>1579</v>
      </c>
      <c r="B485" s="26" t="s">
        <v>1580</v>
      </c>
    </row>
    <row r="486" spans="1:2" x14ac:dyDescent="0.2">
      <c r="A486" s="20" t="s">
        <v>1581</v>
      </c>
      <c r="B486" s="26" t="s">
        <v>1582</v>
      </c>
    </row>
    <row r="487" spans="1:2" x14ac:dyDescent="0.2">
      <c r="A487" s="20" t="s">
        <v>1583</v>
      </c>
      <c r="B487" s="26" t="s">
        <v>1584</v>
      </c>
    </row>
    <row r="488" spans="1:2" x14ac:dyDescent="0.2">
      <c r="A488" s="20" t="s">
        <v>1585</v>
      </c>
      <c r="B488" s="26" t="s">
        <v>1586</v>
      </c>
    </row>
    <row r="489" spans="1:2" x14ac:dyDescent="0.2">
      <c r="A489" s="20" t="s">
        <v>1587</v>
      </c>
      <c r="B489" s="26" t="s">
        <v>1588</v>
      </c>
    </row>
    <row r="490" spans="1:2" x14ac:dyDescent="0.2">
      <c r="A490" s="20" t="s">
        <v>1589</v>
      </c>
      <c r="B490" s="27" t="s">
        <v>2491</v>
      </c>
    </row>
    <row r="491" spans="1:2" x14ac:dyDescent="0.2">
      <c r="A491" s="20" t="s">
        <v>1590</v>
      </c>
      <c r="B491" s="26" t="s">
        <v>1591</v>
      </c>
    </row>
    <row r="492" spans="1:2" x14ac:dyDescent="0.2">
      <c r="A492" s="20" t="s">
        <v>1592</v>
      </c>
      <c r="B492" s="26" t="s">
        <v>1593</v>
      </c>
    </row>
    <row r="493" spans="1:2" x14ac:dyDescent="0.2">
      <c r="A493" s="20" t="s">
        <v>1594</v>
      </c>
      <c r="B493" s="26" t="s">
        <v>1595</v>
      </c>
    </row>
    <row r="494" spans="1:2" x14ac:dyDescent="0.2">
      <c r="A494" s="20" t="s">
        <v>1596</v>
      </c>
      <c r="B494" s="26" t="s">
        <v>1597</v>
      </c>
    </row>
    <row r="495" spans="1:2" x14ac:dyDescent="0.2">
      <c r="A495" s="20" t="s">
        <v>1598</v>
      </c>
      <c r="B495" s="27" t="s">
        <v>1599</v>
      </c>
    </row>
    <row r="496" spans="1:2" x14ac:dyDescent="0.2">
      <c r="A496" s="20" t="s">
        <v>1600</v>
      </c>
      <c r="B496" s="26" t="s">
        <v>1601</v>
      </c>
    </row>
    <row r="497" spans="1:2" x14ac:dyDescent="0.2">
      <c r="A497" s="20" t="s">
        <v>1602</v>
      </c>
      <c r="B497" s="26" t="s">
        <v>1603</v>
      </c>
    </row>
    <row r="498" spans="1:2" x14ac:dyDescent="0.2">
      <c r="A498" s="20" t="s">
        <v>1604</v>
      </c>
      <c r="B498" s="26" t="s">
        <v>1605</v>
      </c>
    </row>
    <row r="499" spans="1:2" x14ac:dyDescent="0.2">
      <c r="A499" s="20" t="s">
        <v>1606</v>
      </c>
      <c r="B499" s="26" t="s">
        <v>1607</v>
      </c>
    </row>
    <row r="500" spans="1:2" x14ac:dyDescent="0.2">
      <c r="A500" s="20" t="s">
        <v>1608</v>
      </c>
      <c r="B500" s="26" t="s">
        <v>1609</v>
      </c>
    </row>
    <row r="501" spans="1:2" x14ac:dyDescent="0.2">
      <c r="A501" s="20" t="s">
        <v>1610</v>
      </c>
      <c r="B501" s="26" t="s">
        <v>1611</v>
      </c>
    </row>
    <row r="502" spans="1:2" x14ac:dyDescent="0.2">
      <c r="A502" s="20" t="s">
        <v>1612</v>
      </c>
      <c r="B502" s="26" t="s">
        <v>1613</v>
      </c>
    </row>
    <row r="503" spans="1:2" x14ac:dyDescent="0.2">
      <c r="A503" s="20" t="s">
        <v>1614</v>
      </c>
      <c r="B503" s="26" t="s">
        <v>1615</v>
      </c>
    </row>
    <row r="504" spans="1:2" x14ac:dyDescent="0.2">
      <c r="A504" s="20" t="s">
        <v>1616</v>
      </c>
      <c r="B504" s="26" t="s">
        <v>1617</v>
      </c>
    </row>
    <row r="505" spans="1:2" x14ac:dyDescent="0.2">
      <c r="A505" s="20" t="s">
        <v>1618</v>
      </c>
      <c r="B505" s="26" t="s">
        <v>1619</v>
      </c>
    </row>
    <row r="506" spans="1:2" x14ac:dyDescent="0.2">
      <c r="A506" s="20" t="s">
        <v>1620</v>
      </c>
      <c r="B506" s="26" t="s">
        <v>1621</v>
      </c>
    </row>
    <row r="507" spans="1:2" x14ac:dyDescent="0.2">
      <c r="A507" s="20" t="s">
        <v>1622</v>
      </c>
      <c r="B507" s="26" t="s">
        <v>1623</v>
      </c>
    </row>
    <row r="508" spans="1:2" x14ac:dyDescent="0.2">
      <c r="A508" s="20" t="s">
        <v>1624</v>
      </c>
      <c r="B508" s="26" t="s">
        <v>1625</v>
      </c>
    </row>
    <row r="509" spans="1:2" x14ac:dyDescent="0.2">
      <c r="A509" s="20" t="s">
        <v>1626</v>
      </c>
      <c r="B509" s="26" t="s">
        <v>1627</v>
      </c>
    </row>
    <row r="510" spans="1:2" x14ac:dyDescent="0.2">
      <c r="A510" s="20" t="s">
        <v>1628</v>
      </c>
      <c r="B510" s="27" t="s">
        <v>1629</v>
      </c>
    </row>
    <row r="511" spans="1:2" x14ac:dyDescent="0.2">
      <c r="A511" s="20" t="s">
        <v>1630</v>
      </c>
      <c r="B511" s="26" t="s">
        <v>1631</v>
      </c>
    </row>
    <row r="512" spans="1:2" x14ac:dyDescent="0.2">
      <c r="A512" s="20" t="s">
        <v>1632</v>
      </c>
      <c r="B512" s="26" t="s">
        <v>1633</v>
      </c>
    </row>
    <row r="513" spans="1:2" x14ac:dyDescent="0.2">
      <c r="A513" s="20" t="s">
        <v>1634</v>
      </c>
      <c r="B513" s="26" t="s">
        <v>1635</v>
      </c>
    </row>
    <row r="514" spans="1:2" x14ac:dyDescent="0.2">
      <c r="A514" s="20" t="s">
        <v>1636</v>
      </c>
      <c r="B514" s="26" t="s">
        <v>1637</v>
      </c>
    </row>
    <row r="515" spans="1:2" x14ac:dyDescent="0.2">
      <c r="A515" s="20" t="s">
        <v>1638</v>
      </c>
      <c r="B515" s="26" t="s">
        <v>1639</v>
      </c>
    </row>
    <row r="516" spans="1:2" x14ac:dyDescent="0.2">
      <c r="A516" s="20" t="s">
        <v>1640</v>
      </c>
      <c r="B516" s="26" t="s">
        <v>2488</v>
      </c>
    </row>
    <row r="517" spans="1:2" x14ac:dyDescent="0.2">
      <c r="A517" s="20" t="s">
        <v>1641</v>
      </c>
      <c r="B517" s="26" t="s">
        <v>1642</v>
      </c>
    </row>
    <row r="518" spans="1:2" x14ac:dyDescent="0.2">
      <c r="A518" s="20" t="s">
        <v>1643</v>
      </c>
      <c r="B518" s="26" t="s">
        <v>1644</v>
      </c>
    </row>
    <row r="519" spans="1:2" x14ac:dyDescent="0.2">
      <c r="A519" s="20" t="s">
        <v>1645</v>
      </c>
      <c r="B519" s="26" t="s">
        <v>1646</v>
      </c>
    </row>
    <row r="520" spans="1:2" x14ac:dyDescent="0.2">
      <c r="A520" s="20" t="s">
        <v>1647</v>
      </c>
      <c r="B520" s="26" t="s">
        <v>1648</v>
      </c>
    </row>
    <row r="521" spans="1:2" x14ac:dyDescent="0.2">
      <c r="A521" s="20" t="s">
        <v>1649</v>
      </c>
      <c r="B521" s="26" t="s">
        <v>1650</v>
      </c>
    </row>
    <row r="522" spans="1:2" x14ac:dyDescent="0.2">
      <c r="A522" s="20" t="s">
        <v>1651</v>
      </c>
      <c r="B522" s="26" t="s">
        <v>1652</v>
      </c>
    </row>
    <row r="523" spans="1:2" x14ac:dyDescent="0.2">
      <c r="A523" s="20" t="s">
        <v>1653</v>
      </c>
      <c r="B523" s="26" t="s">
        <v>1654</v>
      </c>
    </row>
    <row r="524" spans="1:2" x14ac:dyDescent="0.2">
      <c r="A524" s="20" t="s">
        <v>1655</v>
      </c>
      <c r="B524" s="26" t="s">
        <v>1656</v>
      </c>
    </row>
    <row r="525" spans="1:2" x14ac:dyDescent="0.2">
      <c r="A525" s="20" t="s">
        <v>1657</v>
      </c>
      <c r="B525" s="26" t="s">
        <v>1658</v>
      </c>
    </row>
    <row r="526" spans="1:2" x14ac:dyDescent="0.2">
      <c r="A526" s="20" t="s">
        <v>1659</v>
      </c>
      <c r="B526" s="26" t="s">
        <v>1660</v>
      </c>
    </row>
    <row r="527" spans="1:2" x14ac:dyDescent="0.2">
      <c r="A527" s="20" t="s">
        <v>1661</v>
      </c>
      <c r="B527" s="26" t="s">
        <v>1662</v>
      </c>
    </row>
    <row r="528" spans="1:2" x14ac:dyDescent="0.2">
      <c r="A528" s="20" t="s">
        <v>1663</v>
      </c>
      <c r="B528" s="26" t="s">
        <v>1664</v>
      </c>
    </row>
    <row r="529" spans="1:2" x14ac:dyDescent="0.2">
      <c r="A529" s="20" t="s">
        <v>1665</v>
      </c>
      <c r="B529" s="26" t="s">
        <v>1666</v>
      </c>
    </row>
    <row r="530" spans="1:2" x14ac:dyDescent="0.2">
      <c r="A530" s="20" t="s">
        <v>1667</v>
      </c>
      <c r="B530" s="26" t="s">
        <v>1668</v>
      </c>
    </row>
    <row r="531" spans="1:2" x14ac:dyDescent="0.2">
      <c r="A531" s="20" t="s">
        <v>1669</v>
      </c>
      <c r="B531" s="26" t="s">
        <v>1670</v>
      </c>
    </row>
    <row r="532" spans="1:2" x14ac:dyDescent="0.2">
      <c r="A532" s="20" t="s">
        <v>1671</v>
      </c>
      <c r="B532" s="26" t="s">
        <v>2488</v>
      </c>
    </row>
    <row r="533" spans="1:2" x14ac:dyDescent="0.2">
      <c r="A533" s="20" t="s">
        <v>1672</v>
      </c>
      <c r="B533" s="26" t="s">
        <v>1673</v>
      </c>
    </row>
    <row r="534" spans="1:2" x14ac:dyDescent="0.2">
      <c r="A534" s="20" t="s">
        <v>1674</v>
      </c>
      <c r="B534" s="26" t="s">
        <v>2488</v>
      </c>
    </row>
    <row r="535" spans="1:2" x14ac:dyDescent="0.2">
      <c r="A535" s="20" t="s">
        <v>1675</v>
      </c>
      <c r="B535" s="26" t="s">
        <v>2488</v>
      </c>
    </row>
    <row r="536" spans="1:2" x14ac:dyDescent="0.2">
      <c r="A536" s="20" t="s">
        <v>1676</v>
      </c>
      <c r="B536" s="26" t="s">
        <v>1677</v>
      </c>
    </row>
    <row r="537" spans="1:2" x14ac:dyDescent="0.2">
      <c r="A537" s="20" t="s">
        <v>1678</v>
      </c>
      <c r="B537" s="26" t="s">
        <v>1679</v>
      </c>
    </row>
    <row r="538" spans="1:2" x14ac:dyDescent="0.2">
      <c r="A538" s="20" t="s">
        <v>1680</v>
      </c>
      <c r="B538" s="26" t="s">
        <v>1681</v>
      </c>
    </row>
    <row r="539" spans="1:2" x14ac:dyDescent="0.2">
      <c r="A539" s="20" t="s">
        <v>1682</v>
      </c>
      <c r="B539" s="26" t="s">
        <v>1683</v>
      </c>
    </row>
    <row r="540" spans="1:2" x14ac:dyDescent="0.2">
      <c r="A540" s="20" t="s">
        <v>1684</v>
      </c>
      <c r="B540" s="26" t="s">
        <v>1685</v>
      </c>
    </row>
    <row r="541" spans="1:2" x14ac:dyDescent="0.2">
      <c r="A541" s="20" t="s">
        <v>1686</v>
      </c>
      <c r="B541" s="26" t="s">
        <v>1687</v>
      </c>
    </row>
    <row r="542" spans="1:2" x14ac:dyDescent="0.2">
      <c r="A542" s="20" t="s">
        <v>1688</v>
      </c>
      <c r="B542" s="26" t="s">
        <v>1689</v>
      </c>
    </row>
    <row r="543" spans="1:2" x14ac:dyDescent="0.2">
      <c r="A543" s="20" t="s">
        <v>1690</v>
      </c>
      <c r="B543" s="26" t="s">
        <v>1691</v>
      </c>
    </row>
    <row r="544" spans="1:2" x14ac:dyDescent="0.2">
      <c r="A544" s="20" t="s">
        <v>1692</v>
      </c>
      <c r="B544" s="26" t="s">
        <v>1693</v>
      </c>
    </row>
    <row r="545" spans="1:2" x14ac:dyDescent="0.2">
      <c r="A545" s="20" t="s">
        <v>1694</v>
      </c>
      <c r="B545" s="26" t="s">
        <v>1695</v>
      </c>
    </row>
    <row r="546" spans="1:2" x14ac:dyDescent="0.2">
      <c r="A546" s="20" t="s">
        <v>1696</v>
      </c>
      <c r="B546" s="26" t="s">
        <v>1697</v>
      </c>
    </row>
    <row r="547" spans="1:2" x14ac:dyDescent="0.2">
      <c r="A547" s="20" t="s">
        <v>1698</v>
      </c>
      <c r="B547" s="26" t="s">
        <v>1699</v>
      </c>
    </row>
    <row r="548" spans="1:2" x14ac:dyDescent="0.2">
      <c r="A548" s="20" t="s">
        <v>1700</v>
      </c>
      <c r="B548" s="26" t="s">
        <v>1701</v>
      </c>
    </row>
    <row r="549" spans="1:2" x14ac:dyDescent="0.2">
      <c r="A549" s="20" t="s">
        <v>1702</v>
      </c>
      <c r="B549" s="26" t="s">
        <v>1703</v>
      </c>
    </row>
    <row r="550" spans="1:2" x14ac:dyDescent="0.2">
      <c r="A550" s="20" t="s">
        <v>1704</v>
      </c>
      <c r="B550" s="26" t="s">
        <v>2488</v>
      </c>
    </row>
    <row r="551" spans="1:2" x14ac:dyDescent="0.2">
      <c r="A551" s="20" t="s">
        <v>1705</v>
      </c>
      <c r="B551" s="26" t="s">
        <v>1706</v>
      </c>
    </row>
    <row r="552" spans="1:2" x14ac:dyDescent="0.2">
      <c r="A552" s="20" t="s">
        <v>1707</v>
      </c>
      <c r="B552" s="27" t="s">
        <v>1708</v>
      </c>
    </row>
    <row r="553" spans="1:2" x14ac:dyDescent="0.2">
      <c r="A553" s="20" t="s">
        <v>1709</v>
      </c>
      <c r="B553" s="27" t="s">
        <v>1710</v>
      </c>
    </row>
    <row r="554" spans="1:2" x14ac:dyDescent="0.2">
      <c r="A554" s="20" t="s">
        <v>1711</v>
      </c>
      <c r="B554" s="26" t="s">
        <v>1712</v>
      </c>
    </row>
    <row r="555" spans="1:2" x14ac:dyDescent="0.2">
      <c r="A555" s="20" t="s">
        <v>1713</v>
      </c>
      <c r="B555" s="26" t="s">
        <v>1714</v>
      </c>
    </row>
    <row r="556" spans="1:2" x14ac:dyDescent="0.2">
      <c r="A556" s="20" t="s">
        <v>1715</v>
      </c>
      <c r="B556" s="26" t="s">
        <v>1716</v>
      </c>
    </row>
    <row r="557" spans="1:2" x14ac:dyDescent="0.2">
      <c r="A557" s="20" t="s">
        <v>1717</v>
      </c>
      <c r="B557" s="26" t="s">
        <v>1718</v>
      </c>
    </row>
    <row r="558" spans="1:2" x14ac:dyDescent="0.2">
      <c r="A558" s="20" t="s">
        <v>1719</v>
      </c>
      <c r="B558" s="26" t="s">
        <v>2488</v>
      </c>
    </row>
    <row r="559" spans="1:2" x14ac:dyDescent="0.2">
      <c r="A559" s="20" t="s">
        <v>1720</v>
      </c>
      <c r="B559" s="26" t="s">
        <v>2488</v>
      </c>
    </row>
    <row r="560" spans="1:2" x14ac:dyDescent="0.2">
      <c r="A560" s="20" t="s">
        <v>1721</v>
      </c>
      <c r="B560" s="26" t="s">
        <v>1722</v>
      </c>
    </row>
    <row r="561" spans="1:2" x14ac:dyDescent="0.2">
      <c r="A561" s="20" t="s">
        <v>1723</v>
      </c>
      <c r="B561" s="26" t="s">
        <v>1724</v>
      </c>
    </row>
    <row r="562" spans="1:2" x14ac:dyDescent="0.2">
      <c r="A562" s="20" t="s">
        <v>1725</v>
      </c>
      <c r="B562" s="26" t="s">
        <v>1726</v>
      </c>
    </row>
    <row r="563" spans="1:2" x14ac:dyDescent="0.2">
      <c r="A563" s="20" t="s">
        <v>1727</v>
      </c>
      <c r="B563" s="26" t="s">
        <v>1728</v>
      </c>
    </row>
    <row r="564" spans="1:2" x14ac:dyDescent="0.2">
      <c r="A564" s="20" t="s">
        <v>1729</v>
      </c>
      <c r="B564" s="26" t="s">
        <v>1730</v>
      </c>
    </row>
    <row r="565" spans="1:2" x14ac:dyDescent="0.2">
      <c r="A565" s="20" t="s">
        <v>1731</v>
      </c>
      <c r="B565" s="26" t="s">
        <v>1732</v>
      </c>
    </row>
    <row r="566" spans="1:2" x14ac:dyDescent="0.2">
      <c r="A566" s="20" t="s">
        <v>1733</v>
      </c>
      <c r="B566" s="26" t="s">
        <v>1734</v>
      </c>
    </row>
    <row r="567" spans="1:2" x14ac:dyDescent="0.2">
      <c r="A567" s="20" t="s">
        <v>1735</v>
      </c>
      <c r="B567" s="27" t="s">
        <v>1736</v>
      </c>
    </row>
    <row r="568" spans="1:2" x14ac:dyDescent="0.2">
      <c r="A568" s="20" t="s">
        <v>1737</v>
      </c>
      <c r="B568" s="26" t="s">
        <v>1738</v>
      </c>
    </row>
    <row r="569" spans="1:2" x14ac:dyDescent="0.2">
      <c r="A569" s="20" t="s">
        <v>1739</v>
      </c>
      <c r="B569" s="26" t="s">
        <v>1740</v>
      </c>
    </row>
    <row r="570" spans="1:2" x14ac:dyDescent="0.2">
      <c r="A570" s="20" t="s">
        <v>1741</v>
      </c>
      <c r="B570" s="26" t="s">
        <v>1742</v>
      </c>
    </row>
    <row r="571" spans="1:2" x14ac:dyDescent="0.2">
      <c r="A571" s="20" t="s">
        <v>1743</v>
      </c>
      <c r="B571" s="26" t="s">
        <v>1744</v>
      </c>
    </row>
    <row r="572" spans="1:2" x14ac:dyDescent="0.2">
      <c r="A572" s="20" t="s">
        <v>1745</v>
      </c>
      <c r="B572" s="27" t="s">
        <v>1746</v>
      </c>
    </row>
    <row r="573" spans="1:2" x14ac:dyDescent="0.2">
      <c r="A573" s="20" t="s">
        <v>1747</v>
      </c>
      <c r="B573" s="26" t="s">
        <v>1748</v>
      </c>
    </row>
    <row r="574" spans="1:2" x14ac:dyDescent="0.2">
      <c r="A574" s="20" t="s">
        <v>1749</v>
      </c>
      <c r="B574" s="26" t="s">
        <v>1750</v>
      </c>
    </row>
    <row r="575" spans="1:2" x14ac:dyDescent="0.2">
      <c r="A575" s="20" t="s">
        <v>1751</v>
      </c>
      <c r="B575" s="27" t="s">
        <v>1752</v>
      </c>
    </row>
    <row r="576" spans="1:2" x14ac:dyDescent="0.2">
      <c r="A576" s="20" t="s">
        <v>1753</v>
      </c>
      <c r="B576" s="26" t="s">
        <v>1754</v>
      </c>
    </row>
    <row r="577" spans="1:2" x14ac:dyDescent="0.2">
      <c r="A577" s="20" t="s">
        <v>1755</v>
      </c>
      <c r="B577" s="26" t="s">
        <v>1756</v>
      </c>
    </row>
    <row r="578" spans="1:2" x14ac:dyDescent="0.2">
      <c r="A578" s="20" t="s">
        <v>1757</v>
      </c>
      <c r="B578" s="26" t="s">
        <v>1758</v>
      </c>
    </row>
    <row r="579" spans="1:2" x14ac:dyDescent="0.2">
      <c r="A579" s="20" t="s">
        <v>1759</v>
      </c>
      <c r="B579" s="26" t="s">
        <v>1760</v>
      </c>
    </row>
    <row r="580" spans="1:2" x14ac:dyDescent="0.2">
      <c r="A580" s="20" t="s">
        <v>1761</v>
      </c>
      <c r="B580" s="26" t="s">
        <v>1762</v>
      </c>
    </row>
    <row r="581" spans="1:2" x14ac:dyDescent="0.2">
      <c r="A581" s="20" t="s">
        <v>1763</v>
      </c>
      <c r="B581" s="26" t="s">
        <v>1764</v>
      </c>
    </row>
    <row r="582" spans="1:2" x14ac:dyDescent="0.2">
      <c r="A582" s="20" t="s">
        <v>1765</v>
      </c>
      <c r="B582" s="26" t="s">
        <v>1766</v>
      </c>
    </row>
    <row r="583" spans="1:2" x14ac:dyDescent="0.2">
      <c r="A583" s="20" t="s">
        <v>1767</v>
      </c>
      <c r="B583" s="26" t="s">
        <v>2488</v>
      </c>
    </row>
    <row r="584" spans="1:2" x14ac:dyDescent="0.2">
      <c r="A584" s="20" t="s">
        <v>1768</v>
      </c>
      <c r="B584" s="26" t="s">
        <v>1769</v>
      </c>
    </row>
    <row r="585" spans="1:2" x14ac:dyDescent="0.2">
      <c r="A585" s="20" t="s">
        <v>1770</v>
      </c>
      <c r="B585" s="26" t="s">
        <v>1771</v>
      </c>
    </row>
    <row r="586" spans="1:2" x14ac:dyDescent="0.2">
      <c r="A586" s="20" t="s">
        <v>1772</v>
      </c>
      <c r="B586" s="27" t="s">
        <v>1773</v>
      </c>
    </row>
    <row r="587" spans="1:2" x14ac:dyDescent="0.2">
      <c r="A587" s="20" t="s">
        <v>1774</v>
      </c>
      <c r="B587" s="26" t="s">
        <v>1775</v>
      </c>
    </row>
    <row r="588" spans="1:2" x14ac:dyDescent="0.2">
      <c r="A588" s="20" t="s">
        <v>1776</v>
      </c>
      <c r="B588" s="26" t="s">
        <v>2488</v>
      </c>
    </row>
    <row r="589" spans="1:2" x14ac:dyDescent="0.2">
      <c r="A589" s="20" t="s">
        <v>1777</v>
      </c>
      <c r="B589" s="26" t="s">
        <v>1778</v>
      </c>
    </row>
    <row r="590" spans="1:2" x14ac:dyDescent="0.2">
      <c r="A590" s="20" t="s">
        <v>1779</v>
      </c>
      <c r="B590" s="26" t="s">
        <v>1780</v>
      </c>
    </row>
    <row r="591" spans="1:2" x14ac:dyDescent="0.2">
      <c r="A591" s="20" t="s">
        <v>1781</v>
      </c>
      <c r="B591" s="26" t="s">
        <v>1782</v>
      </c>
    </row>
    <row r="592" spans="1:2" x14ac:dyDescent="0.2">
      <c r="A592" s="20" t="s">
        <v>1783</v>
      </c>
      <c r="B592" s="26" t="s">
        <v>1784</v>
      </c>
    </row>
    <row r="593" spans="1:2" x14ac:dyDescent="0.2">
      <c r="A593" s="20" t="s">
        <v>1785</v>
      </c>
      <c r="B593" s="26" t="s">
        <v>1786</v>
      </c>
    </row>
    <row r="594" spans="1:2" x14ac:dyDescent="0.2">
      <c r="A594" s="20" t="s">
        <v>1787</v>
      </c>
      <c r="B594" s="27" t="s">
        <v>1788</v>
      </c>
    </row>
    <row r="595" spans="1:2" x14ac:dyDescent="0.2">
      <c r="A595" s="20" t="s">
        <v>1789</v>
      </c>
      <c r="B595" s="27" t="s">
        <v>1790</v>
      </c>
    </row>
    <row r="596" spans="1:2" x14ac:dyDescent="0.2">
      <c r="A596" s="20" t="s">
        <v>1791</v>
      </c>
      <c r="B596" s="27" t="s">
        <v>1792</v>
      </c>
    </row>
    <row r="597" spans="1:2" x14ac:dyDescent="0.2">
      <c r="A597" s="20" t="s">
        <v>1793</v>
      </c>
      <c r="B597" s="26" t="s">
        <v>1794</v>
      </c>
    </row>
    <row r="598" spans="1:2" x14ac:dyDescent="0.2">
      <c r="A598" s="20" t="s">
        <v>1795</v>
      </c>
      <c r="B598" s="26" t="s">
        <v>1796</v>
      </c>
    </row>
    <row r="599" spans="1:2" x14ac:dyDescent="0.2">
      <c r="A599" s="20" t="s">
        <v>1797</v>
      </c>
      <c r="B599" s="26" t="s">
        <v>1798</v>
      </c>
    </row>
    <row r="600" spans="1:2" x14ac:dyDescent="0.2">
      <c r="A600" s="20" t="s">
        <v>1799</v>
      </c>
      <c r="B600" s="26" t="s">
        <v>1800</v>
      </c>
    </row>
    <row r="601" spans="1:2" x14ac:dyDescent="0.2">
      <c r="A601" s="20" t="s">
        <v>1801</v>
      </c>
      <c r="B601" s="26" t="s">
        <v>1802</v>
      </c>
    </row>
    <row r="602" spans="1:2" x14ac:dyDescent="0.2">
      <c r="A602" s="20" t="s">
        <v>1803</v>
      </c>
      <c r="B602" s="26" t="s">
        <v>1804</v>
      </c>
    </row>
    <row r="603" spans="1:2" x14ac:dyDescent="0.2">
      <c r="A603" s="20" t="s">
        <v>1805</v>
      </c>
      <c r="B603" s="26" t="s">
        <v>1806</v>
      </c>
    </row>
    <row r="604" spans="1:2" x14ac:dyDescent="0.2">
      <c r="A604" s="20" t="s">
        <v>1807</v>
      </c>
      <c r="B604" s="26" t="s">
        <v>1808</v>
      </c>
    </row>
    <row r="605" spans="1:2" x14ac:dyDescent="0.2">
      <c r="A605" s="20" t="s">
        <v>1809</v>
      </c>
      <c r="B605" s="26" t="s">
        <v>1810</v>
      </c>
    </row>
    <row r="606" spans="1:2" x14ac:dyDescent="0.2">
      <c r="A606" s="20" t="s">
        <v>1811</v>
      </c>
      <c r="B606" s="26" t="s">
        <v>1812</v>
      </c>
    </row>
    <row r="607" spans="1:2" x14ac:dyDescent="0.2">
      <c r="A607" s="20" t="s">
        <v>1813</v>
      </c>
      <c r="B607" s="26" t="s">
        <v>2488</v>
      </c>
    </row>
    <row r="608" spans="1:2" x14ac:dyDescent="0.2">
      <c r="A608" s="20" t="s">
        <v>1814</v>
      </c>
      <c r="B608" s="26" t="s">
        <v>1815</v>
      </c>
    </row>
    <row r="609" spans="1:2" x14ac:dyDescent="0.2">
      <c r="A609" s="20" t="s">
        <v>1816</v>
      </c>
      <c r="B609" s="26" t="s">
        <v>1817</v>
      </c>
    </row>
    <row r="610" spans="1:2" x14ac:dyDescent="0.2">
      <c r="A610" s="20" t="s">
        <v>1818</v>
      </c>
      <c r="B610" s="26" t="s">
        <v>1819</v>
      </c>
    </row>
    <row r="611" spans="1:2" x14ac:dyDescent="0.2">
      <c r="A611" s="20" t="s">
        <v>1820</v>
      </c>
      <c r="B611" s="26" t="s">
        <v>1821</v>
      </c>
    </row>
    <row r="612" spans="1:2" x14ac:dyDescent="0.2">
      <c r="A612" s="20" t="s">
        <v>1822</v>
      </c>
      <c r="B612" s="26" t="s">
        <v>1823</v>
      </c>
    </row>
    <row r="613" spans="1:2" x14ac:dyDescent="0.2">
      <c r="A613" s="20" t="s">
        <v>1824</v>
      </c>
      <c r="B613" s="26" t="s">
        <v>1825</v>
      </c>
    </row>
    <row r="614" spans="1:2" x14ac:dyDescent="0.2">
      <c r="A614" s="20" t="s">
        <v>1826</v>
      </c>
      <c r="B614" s="26" t="s">
        <v>1827</v>
      </c>
    </row>
    <row r="615" spans="1:2" x14ac:dyDescent="0.2">
      <c r="A615" s="20" t="s">
        <v>1828</v>
      </c>
      <c r="B615" s="26" t="s">
        <v>1829</v>
      </c>
    </row>
    <row r="616" spans="1:2" x14ac:dyDescent="0.2">
      <c r="A616" s="20" t="s">
        <v>1830</v>
      </c>
      <c r="B616" s="26" t="s">
        <v>1831</v>
      </c>
    </row>
    <row r="617" spans="1:2" x14ac:dyDescent="0.2">
      <c r="A617" s="20" t="s">
        <v>1832</v>
      </c>
      <c r="B617" s="26" t="s">
        <v>1833</v>
      </c>
    </row>
    <row r="618" spans="1:2" x14ac:dyDescent="0.2">
      <c r="A618" s="20" t="s">
        <v>1834</v>
      </c>
      <c r="B618" s="26" t="s">
        <v>1835</v>
      </c>
    </row>
    <row r="619" spans="1:2" x14ac:dyDescent="0.2">
      <c r="A619" s="20" t="s">
        <v>1836</v>
      </c>
      <c r="B619" s="27" t="s">
        <v>1837</v>
      </c>
    </row>
    <row r="620" spans="1:2" x14ac:dyDescent="0.2">
      <c r="A620" s="20" t="s">
        <v>1838</v>
      </c>
      <c r="B620" s="26" t="s">
        <v>1839</v>
      </c>
    </row>
    <row r="621" spans="1:2" x14ac:dyDescent="0.2">
      <c r="A621" s="20" t="s">
        <v>1840</v>
      </c>
      <c r="B621" s="26" t="s">
        <v>1841</v>
      </c>
    </row>
    <row r="622" spans="1:2" x14ac:dyDescent="0.2">
      <c r="A622" s="20" t="s">
        <v>1842</v>
      </c>
      <c r="B622" s="26" t="s">
        <v>1843</v>
      </c>
    </row>
    <row r="623" spans="1:2" x14ac:dyDescent="0.2">
      <c r="A623" s="20" t="s">
        <v>1844</v>
      </c>
      <c r="B623" s="26" t="s">
        <v>1845</v>
      </c>
    </row>
    <row r="624" spans="1:2" x14ac:dyDescent="0.2">
      <c r="A624" s="20" t="s">
        <v>1846</v>
      </c>
      <c r="B624" s="26" t="s">
        <v>1847</v>
      </c>
    </row>
    <row r="625" spans="1:2" x14ac:dyDescent="0.2">
      <c r="A625" s="20" t="s">
        <v>1848</v>
      </c>
      <c r="B625" s="27" t="s">
        <v>1849</v>
      </c>
    </row>
    <row r="626" spans="1:2" x14ac:dyDescent="0.2">
      <c r="A626" s="20" t="s">
        <v>1850</v>
      </c>
      <c r="B626" s="26" t="s">
        <v>1851</v>
      </c>
    </row>
    <row r="627" spans="1:2" x14ac:dyDescent="0.2">
      <c r="A627" s="20" t="s">
        <v>1852</v>
      </c>
      <c r="B627" s="26" t="s">
        <v>2488</v>
      </c>
    </row>
    <row r="628" spans="1:2" x14ac:dyDescent="0.2">
      <c r="A628" s="20" t="s">
        <v>1853</v>
      </c>
      <c r="B628" s="26" t="s">
        <v>1854</v>
      </c>
    </row>
    <row r="629" spans="1:2" x14ac:dyDescent="0.2">
      <c r="A629" s="20" t="s">
        <v>1855</v>
      </c>
      <c r="B629" s="26" t="s">
        <v>1856</v>
      </c>
    </row>
    <row r="630" spans="1:2" x14ac:dyDescent="0.2">
      <c r="A630" s="20" t="s">
        <v>1857</v>
      </c>
      <c r="B630" s="26" t="s">
        <v>1858</v>
      </c>
    </row>
    <row r="631" spans="1:2" x14ac:dyDescent="0.2">
      <c r="A631" s="20" t="s">
        <v>1859</v>
      </c>
      <c r="B631" s="26" t="s">
        <v>1860</v>
      </c>
    </row>
    <row r="632" spans="1:2" x14ac:dyDescent="0.2">
      <c r="A632" s="20" t="s">
        <v>1861</v>
      </c>
      <c r="B632" s="26" t="s">
        <v>1862</v>
      </c>
    </row>
    <row r="633" spans="1:2" x14ac:dyDescent="0.2">
      <c r="A633" s="20" t="s">
        <v>1863</v>
      </c>
      <c r="B633" s="26" t="s">
        <v>1864</v>
      </c>
    </row>
    <row r="634" spans="1:2" x14ac:dyDescent="0.2">
      <c r="A634" s="20" t="s">
        <v>1865</v>
      </c>
      <c r="B634" s="26" t="s">
        <v>1866</v>
      </c>
    </row>
    <row r="635" spans="1:2" x14ac:dyDescent="0.2">
      <c r="A635" s="20" t="s">
        <v>1867</v>
      </c>
      <c r="B635" s="26" t="s">
        <v>1868</v>
      </c>
    </row>
    <row r="636" spans="1:2" x14ac:dyDescent="0.2">
      <c r="A636" s="20" t="s">
        <v>1869</v>
      </c>
      <c r="B636" s="26" t="s">
        <v>1870</v>
      </c>
    </row>
    <row r="637" spans="1:2" x14ac:dyDescent="0.2">
      <c r="A637" s="20" t="s">
        <v>1871</v>
      </c>
      <c r="B637" s="26" t="s">
        <v>1872</v>
      </c>
    </row>
    <row r="638" spans="1:2" x14ac:dyDescent="0.2">
      <c r="A638" s="20" t="s">
        <v>1873</v>
      </c>
      <c r="B638" s="26" t="s">
        <v>1874</v>
      </c>
    </row>
    <row r="639" spans="1:2" x14ac:dyDescent="0.2">
      <c r="A639" s="20" t="s">
        <v>1875</v>
      </c>
      <c r="B639" s="26" t="s">
        <v>1876</v>
      </c>
    </row>
    <row r="640" spans="1:2" x14ac:dyDescent="0.2">
      <c r="A640" s="20" t="s">
        <v>1877</v>
      </c>
      <c r="B640" s="26" t="s">
        <v>1878</v>
      </c>
    </row>
    <row r="641" spans="1:2" x14ac:dyDescent="0.2">
      <c r="A641" s="20" t="s">
        <v>1879</v>
      </c>
      <c r="B641" s="26" t="s">
        <v>1880</v>
      </c>
    </row>
    <row r="642" spans="1:2" x14ac:dyDescent="0.2">
      <c r="A642" s="20" t="s">
        <v>1881</v>
      </c>
      <c r="B642" s="26" t="s">
        <v>1882</v>
      </c>
    </row>
    <row r="643" spans="1:2" x14ac:dyDescent="0.2">
      <c r="A643" s="20" t="s">
        <v>1883</v>
      </c>
      <c r="B643" s="26" t="s">
        <v>1884</v>
      </c>
    </row>
    <row r="644" spans="1:2" x14ac:dyDescent="0.2">
      <c r="A644" s="20" t="s">
        <v>1885</v>
      </c>
      <c r="B644" s="26" t="s">
        <v>1886</v>
      </c>
    </row>
    <row r="645" spans="1:2" x14ac:dyDescent="0.2">
      <c r="A645" s="20" t="s">
        <v>1887</v>
      </c>
      <c r="B645" s="26" t="s">
        <v>1888</v>
      </c>
    </row>
    <row r="646" spans="1:2" x14ac:dyDescent="0.2">
      <c r="A646" s="20" t="s">
        <v>1889</v>
      </c>
      <c r="B646" s="26" t="s">
        <v>1890</v>
      </c>
    </row>
    <row r="647" spans="1:2" x14ac:dyDescent="0.2">
      <c r="A647" s="20" t="s">
        <v>1891</v>
      </c>
      <c r="B647" s="26" t="s">
        <v>1991</v>
      </c>
    </row>
    <row r="648" spans="1:2" x14ac:dyDescent="0.2">
      <c r="A648" s="20" t="s">
        <v>1892</v>
      </c>
      <c r="B648" s="26" t="s">
        <v>1893</v>
      </c>
    </row>
    <row r="649" spans="1:2" x14ac:dyDescent="0.2">
      <c r="A649" s="20" t="s">
        <v>1894</v>
      </c>
      <c r="B649" s="26" t="s">
        <v>1895</v>
      </c>
    </row>
    <row r="650" spans="1:2" x14ac:dyDescent="0.2">
      <c r="A650" s="20" t="s">
        <v>1896</v>
      </c>
      <c r="B650" s="26" t="s">
        <v>1897</v>
      </c>
    </row>
    <row r="651" spans="1:2" x14ac:dyDescent="0.2">
      <c r="A651" s="20" t="s">
        <v>1898</v>
      </c>
      <c r="B651" s="26" t="s">
        <v>1899</v>
      </c>
    </row>
    <row r="652" spans="1:2" ht="28" x14ac:dyDescent="0.2">
      <c r="A652" s="21" t="s">
        <v>1900</v>
      </c>
      <c r="B652" s="25" t="s">
        <v>1901</v>
      </c>
    </row>
    <row r="653" spans="1:2" ht="28" x14ac:dyDescent="0.2">
      <c r="A653" s="21" t="s">
        <v>1902</v>
      </c>
      <c r="B653" s="25" t="s">
        <v>1903</v>
      </c>
    </row>
    <row r="654" spans="1:2" ht="28" x14ac:dyDescent="0.2">
      <c r="A654" s="21" t="s">
        <v>1904</v>
      </c>
      <c r="B654" s="25" t="s">
        <v>1905</v>
      </c>
    </row>
    <row r="655" spans="1:2" ht="28" x14ac:dyDescent="0.2">
      <c r="A655" s="21" t="s">
        <v>1906</v>
      </c>
      <c r="B655" s="25" t="s">
        <v>1907</v>
      </c>
    </row>
    <row r="656" spans="1:2" ht="56" x14ac:dyDescent="0.2">
      <c r="A656" s="22" t="s">
        <v>738</v>
      </c>
      <c r="B656" s="23" t="s">
        <v>1908</v>
      </c>
    </row>
    <row r="657" spans="1:2" ht="28" x14ac:dyDescent="0.2">
      <c r="A657" s="22" t="s">
        <v>766</v>
      </c>
      <c r="B657" s="23" t="str">
        <f>CONCATENATE(B511,"; ",B512,"; ",B514,"; ",B506)</f>
        <v>Physical Access Authorizations; Physical Access Control; Access Control for Output Devices; Media Transport</v>
      </c>
    </row>
    <row r="658" spans="1:2" ht="28" x14ac:dyDescent="0.2">
      <c r="A658" s="22" t="s">
        <v>790</v>
      </c>
      <c r="B658" s="23" t="str">
        <f>CONCATENATE(B420,"; ",B445,"; ",B636)</f>
        <v>Security Awareness Training; Plan of Action and Milestones; Information Security Program Plan</v>
      </c>
    </row>
    <row r="659" spans="1:2" ht="56" x14ac:dyDescent="0.2">
      <c r="A659" s="24" t="s">
        <v>739</v>
      </c>
      <c r="B659" s="23" t="s">
        <v>1909</v>
      </c>
    </row>
    <row r="660" spans="1:2" ht="28" x14ac:dyDescent="0.2">
      <c r="A660" s="22" t="s">
        <v>745</v>
      </c>
      <c r="B660" s="23" t="s">
        <v>1910</v>
      </c>
    </row>
    <row r="661" spans="1:2" ht="42" x14ac:dyDescent="0.2">
      <c r="A661" s="22" t="s">
        <v>751</v>
      </c>
      <c r="B661" s="23" t="str">
        <f>CONCATENATE(B393,"; ",B394,"; ",B397,"; ",B497,"; ",B498)</f>
        <v>Account Management; Access Enforcement; Least Privilege; Controlled Maintenance; Maintenance Tools</v>
      </c>
    </row>
    <row r="662" spans="1:2" ht="42" x14ac:dyDescent="0.2">
      <c r="A662" s="24" t="s">
        <v>748</v>
      </c>
      <c r="B662" s="23" t="s">
        <v>1911</v>
      </c>
    </row>
    <row r="663" spans="1:2" x14ac:dyDescent="0.2">
      <c r="A663" s="24" t="s">
        <v>749</v>
      </c>
      <c r="B663" s="23" t="s">
        <v>1912</v>
      </c>
    </row>
    <row r="664" spans="1:2" x14ac:dyDescent="0.2">
      <c r="A664" s="24" t="s">
        <v>754</v>
      </c>
      <c r="B664" s="23" t="s">
        <v>1913</v>
      </c>
    </row>
    <row r="665" spans="1:2" ht="70" x14ac:dyDescent="0.2">
      <c r="A665" s="24" t="s">
        <v>757</v>
      </c>
      <c r="B665" s="23" t="s">
        <v>1914</v>
      </c>
    </row>
    <row r="666" spans="1:2" ht="84" x14ac:dyDescent="0.2">
      <c r="A666" s="24" t="s">
        <v>756</v>
      </c>
      <c r="B666" s="23" t="str">
        <f>CONCATENATE(B397,"; ",B425,"; ",B427,"; ",B431,"; ",B433,"; ",B436)</f>
        <v>Least Privilege; Audit Events; Content of Audit Records; Audit Reduction and Report Generation; Protection of Audit Information; Audit Generation</v>
      </c>
    </row>
    <row r="667" spans="1:2" ht="70" x14ac:dyDescent="0.2">
      <c r="A667" s="24" t="s">
        <v>759</v>
      </c>
      <c r="B667" s="23" t="s">
        <v>1915</v>
      </c>
    </row>
    <row r="668" spans="1:2" ht="42" x14ac:dyDescent="0.2">
      <c r="A668" s="22" t="s">
        <v>760</v>
      </c>
      <c r="B668" s="23" t="s">
        <v>1916</v>
      </c>
    </row>
    <row r="669" spans="1:2" ht="28" x14ac:dyDescent="0.2">
      <c r="A669" s="22" t="s">
        <v>762</v>
      </c>
      <c r="B669" s="23" t="s">
        <v>1917</v>
      </c>
    </row>
    <row r="670" spans="1:2" ht="28" x14ac:dyDescent="0.2">
      <c r="A670" s="22" t="s">
        <v>763</v>
      </c>
      <c r="B670" s="23" t="s">
        <v>1918</v>
      </c>
    </row>
    <row r="671" spans="1:2" ht="28" x14ac:dyDescent="0.2">
      <c r="A671" s="22" t="s">
        <v>765</v>
      </c>
      <c r="B671" s="23" t="s">
        <v>1919</v>
      </c>
    </row>
    <row r="672" spans="1:2" ht="42" x14ac:dyDescent="0.2">
      <c r="A672" s="22" t="s">
        <v>786</v>
      </c>
      <c r="B672" s="23" t="str">
        <f>CONCATENATE(B445,"; ",B636,"; ",B489,"; ",B490,"; ",B492,"; ",B493)</f>
        <v>Plan of Action and Milestones; Information Security Program Plan; Incident Handling; Incident Monitoring; Incident Response Assistance; Incident Response Plan</v>
      </c>
    </row>
    <row r="673" spans="1:2" ht="42" x14ac:dyDescent="0.2">
      <c r="A673" s="22" t="s">
        <v>787</v>
      </c>
      <c r="B673" s="23" t="str">
        <f>CONCATENATE(B445,"; ",B636,"; ",B489,"; ",B490,"; ",B491,"; ",B492,"; ",B493)</f>
        <v>Plan of Action and Milestones; Information Security Program Plan; Incident Handling; Incident Monitoring; Incident Reporting; Incident Response Assistance; Incident Response Plan</v>
      </c>
    </row>
    <row r="674" spans="1:2" x14ac:dyDescent="0.2">
      <c r="A674" s="22" t="s">
        <v>740</v>
      </c>
      <c r="B674" s="23" t="str">
        <f>CONCATENATE(B503,"; ",B549)</f>
        <v>Media Access; Risk Assessment</v>
      </c>
    </row>
    <row r="675" spans="1:2" x14ac:dyDescent="0.2">
      <c r="A675" s="22" t="s">
        <v>773</v>
      </c>
      <c r="B675" s="23" t="s">
        <v>1920</v>
      </c>
    </row>
    <row r="676" spans="1:2" ht="126" x14ac:dyDescent="0.2">
      <c r="A676" s="22" t="s">
        <v>768</v>
      </c>
      <c r="B676" s="23" t="s">
        <v>1921</v>
      </c>
    </row>
    <row r="677" spans="1:2" ht="28" x14ac:dyDescent="0.2">
      <c r="A677" s="22" t="s">
        <v>775</v>
      </c>
      <c r="B677" s="23" t="s">
        <v>2492</v>
      </c>
    </row>
    <row r="678" spans="1:2" ht="28" x14ac:dyDescent="0.2">
      <c r="A678" s="22" t="s">
        <v>776</v>
      </c>
      <c r="B678" s="23" t="s">
        <v>1922</v>
      </c>
    </row>
    <row r="679" spans="1:2" ht="28" x14ac:dyDescent="0.2">
      <c r="A679" s="22" t="s">
        <v>777</v>
      </c>
      <c r="B679" s="23" t="s">
        <v>1923</v>
      </c>
    </row>
    <row r="680" spans="1:2" ht="42" x14ac:dyDescent="0.2">
      <c r="A680" s="22" t="s">
        <v>780</v>
      </c>
      <c r="B680" s="23" t="s">
        <v>1924</v>
      </c>
    </row>
    <row r="681" spans="1:2" ht="28" x14ac:dyDescent="0.2">
      <c r="A681" s="22" t="s">
        <v>781</v>
      </c>
      <c r="B681" s="23" t="s">
        <v>1925</v>
      </c>
    </row>
    <row r="682" spans="1:2" ht="42" x14ac:dyDescent="0.2">
      <c r="A682" s="22" t="s">
        <v>783</v>
      </c>
      <c r="B682" s="23" t="s">
        <v>1926</v>
      </c>
    </row>
    <row r="683" spans="1:2" ht="56" x14ac:dyDescent="0.2">
      <c r="A683" s="22" t="s">
        <v>1927</v>
      </c>
      <c r="B683" s="23" t="s">
        <v>1928</v>
      </c>
    </row>
    <row r="684" spans="1:2" ht="42" x14ac:dyDescent="0.2">
      <c r="A684" s="22" t="s">
        <v>786</v>
      </c>
      <c r="B684" s="23" t="s">
        <v>1929</v>
      </c>
    </row>
    <row r="685" spans="1:2" x14ac:dyDescent="0.2">
      <c r="A685" s="22" t="s">
        <v>784</v>
      </c>
      <c r="B685" s="23" t="s">
        <v>1930</v>
      </c>
    </row>
    <row r="686" spans="1:2" ht="42" x14ac:dyDescent="0.2">
      <c r="A686" s="22" t="s">
        <v>794</v>
      </c>
      <c r="B686" s="23" t="s">
        <v>1931</v>
      </c>
    </row>
    <row r="687" spans="1:2" ht="28" x14ac:dyDescent="0.2">
      <c r="A687" s="22" t="s">
        <v>523</v>
      </c>
      <c r="B687" s="23" t="s">
        <v>1932</v>
      </c>
    </row>
    <row r="688" spans="1:2" ht="28" x14ac:dyDescent="0.2">
      <c r="A688" s="22" t="s">
        <v>524</v>
      </c>
      <c r="B688" s="23" t="s">
        <v>1933</v>
      </c>
    </row>
    <row r="689" spans="1:2" ht="66" customHeight="1" x14ac:dyDescent="0.2">
      <c r="A689" s="22" t="s">
        <v>525</v>
      </c>
      <c r="B689" s="22" t="s">
        <v>2480</v>
      </c>
    </row>
    <row r="690" spans="1:2" ht="66" customHeight="1" x14ac:dyDescent="0.2">
      <c r="A690" s="22" t="s">
        <v>612</v>
      </c>
      <c r="B690" s="22" t="s">
        <v>2481</v>
      </c>
    </row>
    <row r="691" spans="1:2" ht="66" customHeight="1" x14ac:dyDescent="0.2">
      <c r="A691" s="22" t="s">
        <v>2482</v>
      </c>
      <c r="B691" s="22" t="s">
        <v>2484</v>
      </c>
    </row>
    <row r="692" spans="1:2" ht="66" customHeight="1" x14ac:dyDescent="0.2">
      <c r="A692" s="22" t="s">
        <v>2483</v>
      </c>
      <c r="B692" s="22" t="s">
        <v>2485</v>
      </c>
    </row>
    <row r="693" spans="1:2" ht="66" customHeight="1" x14ac:dyDescent="0.2">
      <c r="A693" s="22" t="s">
        <v>618</v>
      </c>
      <c r="B693" s="22" t="str">
        <f>CONCATENATE(B691,"; ", B692)</f>
        <v xml:space="preserve">Information access management: Implement policies and procedures for authorizing access to EPHI that are consistent with the applicable requirements of subpart E of this part. ; Have you implemented person or entity authentication procedures to verify a person or entity seeking access EPHI is the one claimed? </v>
      </c>
    </row>
    <row r="694" spans="1:2" x14ac:dyDescent="0.2">
      <c r="A694" s="64" t="s">
        <v>2033</v>
      </c>
      <c r="B694" s="23" t="s">
        <v>2034</v>
      </c>
    </row>
    <row r="695" spans="1:2" x14ac:dyDescent="0.2">
      <c r="A695" s="64">
        <v>1.1000000000000001</v>
      </c>
      <c r="B695" s="23" t="s">
        <v>2035</v>
      </c>
    </row>
    <row r="696" spans="1:2" x14ac:dyDescent="0.2">
      <c r="A696" s="64" t="s">
        <v>2036</v>
      </c>
      <c r="B696" s="23" t="s">
        <v>2037</v>
      </c>
    </row>
    <row r="697" spans="1:2" x14ac:dyDescent="0.2">
      <c r="A697" s="64" t="s">
        <v>2038</v>
      </c>
      <c r="B697" s="23" t="s">
        <v>2039</v>
      </c>
    </row>
    <row r="698" spans="1:2" x14ac:dyDescent="0.2">
      <c r="A698" s="64" t="s">
        <v>2040</v>
      </c>
      <c r="B698" s="23" t="s">
        <v>2041</v>
      </c>
    </row>
    <row r="699" spans="1:2" x14ac:dyDescent="0.2">
      <c r="A699" s="64" t="s">
        <v>2042</v>
      </c>
      <c r="B699" s="23" t="s">
        <v>2043</v>
      </c>
    </row>
    <row r="700" spans="1:2" x14ac:dyDescent="0.2">
      <c r="A700" s="64" t="s">
        <v>2044</v>
      </c>
      <c r="B700" s="23" t="s">
        <v>2045</v>
      </c>
    </row>
    <row r="701" spans="1:2" x14ac:dyDescent="0.2">
      <c r="A701" s="64" t="s">
        <v>2046</v>
      </c>
      <c r="B701" s="23" t="s">
        <v>2047</v>
      </c>
    </row>
    <row r="702" spans="1:2" x14ac:dyDescent="0.2">
      <c r="A702" s="64" t="s">
        <v>2048</v>
      </c>
      <c r="B702" s="23" t="s">
        <v>2049</v>
      </c>
    </row>
    <row r="703" spans="1:2" x14ac:dyDescent="0.2">
      <c r="A703" s="64">
        <v>1.2</v>
      </c>
      <c r="B703" s="23" t="s">
        <v>2050</v>
      </c>
    </row>
    <row r="704" spans="1:2" x14ac:dyDescent="0.2">
      <c r="A704" s="64" t="s">
        <v>2051</v>
      </c>
      <c r="B704" s="23" t="s">
        <v>2052</v>
      </c>
    </row>
    <row r="705" spans="1:2" x14ac:dyDescent="0.2">
      <c r="A705" s="64" t="s">
        <v>2053</v>
      </c>
      <c r="B705" s="23" t="s">
        <v>2054</v>
      </c>
    </row>
    <row r="706" spans="1:2" x14ac:dyDescent="0.2">
      <c r="A706" s="64" t="s">
        <v>2055</v>
      </c>
      <c r="B706" s="23" t="s">
        <v>2056</v>
      </c>
    </row>
    <row r="707" spans="1:2" x14ac:dyDescent="0.2">
      <c r="A707" s="64">
        <v>1.3</v>
      </c>
      <c r="B707" s="23" t="s">
        <v>2057</v>
      </c>
    </row>
    <row r="708" spans="1:2" x14ac:dyDescent="0.2">
      <c r="A708" s="64" t="s">
        <v>2058</v>
      </c>
      <c r="B708" s="23" t="s">
        <v>2059</v>
      </c>
    </row>
    <row r="709" spans="1:2" x14ac:dyDescent="0.2">
      <c r="A709" s="64" t="s">
        <v>2060</v>
      </c>
      <c r="B709" s="23" t="s">
        <v>2061</v>
      </c>
    </row>
    <row r="710" spans="1:2" x14ac:dyDescent="0.2">
      <c r="A710" s="64" t="s">
        <v>2062</v>
      </c>
      <c r="B710" s="23" t="s">
        <v>2063</v>
      </c>
    </row>
    <row r="711" spans="1:2" x14ac:dyDescent="0.2">
      <c r="A711" s="64" t="s">
        <v>2064</v>
      </c>
      <c r="B711" s="23" t="s">
        <v>2065</v>
      </c>
    </row>
    <row r="712" spans="1:2" x14ac:dyDescent="0.2">
      <c r="A712" s="64" t="s">
        <v>2066</v>
      </c>
      <c r="B712" s="23" t="s">
        <v>2067</v>
      </c>
    </row>
    <row r="713" spans="1:2" x14ac:dyDescent="0.2">
      <c r="A713" s="64" t="s">
        <v>2068</v>
      </c>
      <c r="B713" s="23" t="s">
        <v>2069</v>
      </c>
    </row>
    <row r="714" spans="1:2" x14ac:dyDescent="0.2">
      <c r="A714" s="64" t="s">
        <v>2070</v>
      </c>
      <c r="B714" s="23" t="s">
        <v>2071</v>
      </c>
    </row>
    <row r="715" spans="1:2" x14ac:dyDescent="0.2">
      <c r="A715" s="64">
        <v>1.4</v>
      </c>
      <c r="B715" s="23" t="s">
        <v>2072</v>
      </c>
    </row>
    <row r="716" spans="1:2" x14ac:dyDescent="0.2">
      <c r="A716" s="64">
        <v>1.5</v>
      </c>
      <c r="B716" s="23" t="s">
        <v>2073</v>
      </c>
    </row>
    <row r="717" spans="1:2" x14ac:dyDescent="0.2">
      <c r="A717" s="64" t="s">
        <v>2074</v>
      </c>
      <c r="B717" s="23" t="s">
        <v>2075</v>
      </c>
    </row>
    <row r="718" spans="1:2" x14ac:dyDescent="0.2">
      <c r="A718" s="64">
        <v>2.1</v>
      </c>
      <c r="B718" s="23" t="s">
        <v>2076</v>
      </c>
    </row>
    <row r="719" spans="1:2" x14ac:dyDescent="0.2">
      <c r="A719" s="64" t="s">
        <v>2077</v>
      </c>
      <c r="B719" s="23" t="s">
        <v>2078</v>
      </c>
    </row>
    <row r="720" spans="1:2" x14ac:dyDescent="0.2">
      <c r="A720" s="64">
        <v>2.2000000000000002</v>
      </c>
      <c r="B720" s="23" t="s">
        <v>2079</v>
      </c>
    </row>
    <row r="721" spans="1:2" x14ac:dyDescent="0.2">
      <c r="A721" s="64" t="s">
        <v>2080</v>
      </c>
      <c r="B721" s="23" t="s">
        <v>2081</v>
      </c>
    </row>
    <row r="722" spans="1:2" x14ac:dyDescent="0.2">
      <c r="A722" s="64" t="s">
        <v>2082</v>
      </c>
      <c r="B722" s="23" t="s">
        <v>2083</v>
      </c>
    </row>
    <row r="723" spans="1:2" x14ac:dyDescent="0.2">
      <c r="A723" s="64" t="s">
        <v>2084</v>
      </c>
      <c r="B723" s="23" t="s">
        <v>2085</v>
      </c>
    </row>
    <row r="724" spans="1:2" x14ac:dyDescent="0.2">
      <c r="A724" s="64" t="s">
        <v>2086</v>
      </c>
      <c r="B724" s="23" t="s">
        <v>2087</v>
      </c>
    </row>
    <row r="725" spans="1:2" x14ac:dyDescent="0.2">
      <c r="A725" s="64" t="s">
        <v>2088</v>
      </c>
      <c r="B725" s="23" t="s">
        <v>2089</v>
      </c>
    </row>
    <row r="726" spans="1:2" x14ac:dyDescent="0.2">
      <c r="A726" s="64">
        <v>2.2999999999999998</v>
      </c>
      <c r="B726" s="23" t="s">
        <v>2090</v>
      </c>
    </row>
    <row r="727" spans="1:2" x14ac:dyDescent="0.2">
      <c r="A727" s="64">
        <v>2.4</v>
      </c>
      <c r="B727" s="23" t="s">
        <v>2091</v>
      </c>
    </row>
    <row r="728" spans="1:2" x14ac:dyDescent="0.2">
      <c r="A728" s="64">
        <v>2.5</v>
      </c>
      <c r="B728" s="23" t="s">
        <v>2092</v>
      </c>
    </row>
    <row r="729" spans="1:2" x14ac:dyDescent="0.2">
      <c r="A729" s="64">
        <v>2.6</v>
      </c>
      <c r="B729" s="23" t="s">
        <v>2093</v>
      </c>
    </row>
    <row r="730" spans="1:2" x14ac:dyDescent="0.2">
      <c r="A730" s="64" t="s">
        <v>2094</v>
      </c>
      <c r="B730" s="23" t="s">
        <v>2095</v>
      </c>
    </row>
    <row r="731" spans="1:2" x14ac:dyDescent="0.2">
      <c r="A731" s="64">
        <v>3.1</v>
      </c>
      <c r="B731" s="23" t="s">
        <v>2096</v>
      </c>
    </row>
    <row r="732" spans="1:2" x14ac:dyDescent="0.2">
      <c r="A732" s="64">
        <v>3.2</v>
      </c>
      <c r="B732" s="23" t="s">
        <v>2097</v>
      </c>
    </row>
    <row r="733" spans="1:2" x14ac:dyDescent="0.2">
      <c r="A733" s="64" t="s">
        <v>672</v>
      </c>
      <c r="B733" s="23" t="s">
        <v>2098</v>
      </c>
    </row>
    <row r="734" spans="1:2" x14ac:dyDescent="0.2">
      <c r="A734" s="64" t="s">
        <v>680</v>
      </c>
      <c r="B734" s="23" t="s">
        <v>2099</v>
      </c>
    </row>
    <row r="735" spans="1:2" x14ac:dyDescent="0.2">
      <c r="A735" s="64" t="s">
        <v>1233</v>
      </c>
      <c r="B735" s="23" t="s">
        <v>2100</v>
      </c>
    </row>
    <row r="736" spans="1:2" x14ac:dyDescent="0.2">
      <c r="A736" s="64">
        <v>3.3</v>
      </c>
      <c r="B736" s="23" t="s">
        <v>2101</v>
      </c>
    </row>
    <row r="737" spans="1:2" x14ac:dyDescent="0.2">
      <c r="A737" s="64">
        <v>3.4</v>
      </c>
      <c r="B737" s="23" t="s">
        <v>2102</v>
      </c>
    </row>
    <row r="738" spans="1:2" x14ac:dyDescent="0.2">
      <c r="A738" s="64" t="s">
        <v>1251</v>
      </c>
      <c r="B738" s="23" t="s">
        <v>2103</v>
      </c>
    </row>
    <row r="739" spans="1:2" x14ac:dyDescent="0.2">
      <c r="A739" s="64">
        <v>3.5</v>
      </c>
      <c r="B739" s="23" t="s">
        <v>2104</v>
      </c>
    </row>
    <row r="740" spans="1:2" x14ac:dyDescent="0.2">
      <c r="A740" s="64" t="s">
        <v>633</v>
      </c>
      <c r="B740" s="23" t="s">
        <v>2105</v>
      </c>
    </row>
    <row r="741" spans="1:2" x14ac:dyDescent="0.2">
      <c r="A741" s="64" t="s">
        <v>1268</v>
      </c>
      <c r="B741" s="23" t="s">
        <v>2106</v>
      </c>
    </row>
    <row r="742" spans="1:2" x14ac:dyDescent="0.2">
      <c r="A742" s="64" t="s">
        <v>1270</v>
      </c>
      <c r="B742" s="23" t="s">
        <v>2107</v>
      </c>
    </row>
    <row r="743" spans="1:2" x14ac:dyDescent="0.2">
      <c r="A743" s="64" t="s">
        <v>1272</v>
      </c>
      <c r="B743" s="23" t="s">
        <v>2108</v>
      </c>
    </row>
    <row r="744" spans="1:2" x14ac:dyDescent="0.2">
      <c r="A744" s="64">
        <v>3.6</v>
      </c>
      <c r="B744" s="23" t="s">
        <v>2109</v>
      </c>
    </row>
    <row r="745" spans="1:2" x14ac:dyDescent="0.2">
      <c r="A745" s="64" t="s">
        <v>1284</v>
      </c>
      <c r="B745" s="23" t="s">
        <v>2110</v>
      </c>
    </row>
    <row r="746" spans="1:2" x14ac:dyDescent="0.2">
      <c r="A746" s="64" t="s">
        <v>659</v>
      </c>
      <c r="B746" s="23" t="s">
        <v>2111</v>
      </c>
    </row>
    <row r="747" spans="1:2" x14ac:dyDescent="0.2">
      <c r="A747" s="64" t="s">
        <v>1287</v>
      </c>
      <c r="B747" s="23" t="s">
        <v>2112</v>
      </c>
    </row>
    <row r="748" spans="1:2" x14ac:dyDescent="0.2">
      <c r="A748" s="64" t="s">
        <v>2113</v>
      </c>
      <c r="B748" s="23" t="s">
        <v>2114</v>
      </c>
    </row>
    <row r="749" spans="1:2" x14ac:dyDescent="0.2">
      <c r="A749" s="64" t="s">
        <v>2115</v>
      </c>
      <c r="B749" s="23" t="s">
        <v>2116</v>
      </c>
    </row>
    <row r="750" spans="1:2" x14ac:dyDescent="0.2">
      <c r="A750" s="64" t="s">
        <v>2117</v>
      </c>
      <c r="B750" s="23" t="s">
        <v>2118</v>
      </c>
    </row>
    <row r="751" spans="1:2" x14ac:dyDescent="0.2">
      <c r="A751" s="64" t="s">
        <v>2119</v>
      </c>
      <c r="B751" s="23" t="s">
        <v>2120</v>
      </c>
    </row>
    <row r="752" spans="1:2" x14ac:dyDescent="0.2">
      <c r="A752" s="64" t="s">
        <v>2121</v>
      </c>
      <c r="B752" s="23" t="s">
        <v>2122</v>
      </c>
    </row>
    <row r="753" spans="1:2" x14ac:dyDescent="0.2">
      <c r="A753" s="64">
        <v>3.7</v>
      </c>
      <c r="B753" s="23" t="s">
        <v>2123</v>
      </c>
    </row>
    <row r="754" spans="1:2" x14ac:dyDescent="0.2">
      <c r="A754" s="64" t="s">
        <v>2124</v>
      </c>
      <c r="B754" s="23" t="s">
        <v>2125</v>
      </c>
    </row>
    <row r="755" spans="1:2" x14ac:dyDescent="0.2">
      <c r="A755" s="64">
        <v>4.0999999999999996</v>
      </c>
      <c r="B755" s="23" t="s">
        <v>2126</v>
      </c>
    </row>
    <row r="756" spans="1:2" x14ac:dyDescent="0.2">
      <c r="A756" s="64" t="s">
        <v>2127</v>
      </c>
      <c r="B756" s="23" t="s">
        <v>2128</v>
      </c>
    </row>
    <row r="757" spans="1:2" x14ac:dyDescent="0.2">
      <c r="A757" s="64">
        <v>4.2</v>
      </c>
      <c r="B757" s="23" t="s">
        <v>2129</v>
      </c>
    </row>
    <row r="758" spans="1:2" x14ac:dyDescent="0.2">
      <c r="A758" s="64">
        <v>4.3</v>
      </c>
      <c r="B758" s="23" t="s">
        <v>2130</v>
      </c>
    </row>
    <row r="759" spans="1:2" x14ac:dyDescent="0.2">
      <c r="A759" s="64" t="s">
        <v>2131</v>
      </c>
      <c r="B759" s="23" t="s">
        <v>2132</v>
      </c>
    </row>
    <row r="760" spans="1:2" x14ac:dyDescent="0.2">
      <c r="A760" s="64">
        <v>5.0999999999999996</v>
      </c>
      <c r="B760" s="23" t="s">
        <v>2133</v>
      </c>
    </row>
    <row r="761" spans="1:2" x14ac:dyDescent="0.2">
      <c r="A761" s="64" t="s">
        <v>596</v>
      </c>
      <c r="B761" s="23" t="s">
        <v>2134</v>
      </c>
    </row>
    <row r="762" spans="1:2" x14ac:dyDescent="0.2">
      <c r="A762" s="64" t="s">
        <v>816</v>
      </c>
      <c r="B762" s="23" t="s">
        <v>2135</v>
      </c>
    </row>
    <row r="763" spans="1:2" x14ac:dyDescent="0.2">
      <c r="A763" s="64">
        <v>5.2</v>
      </c>
      <c r="B763" s="23" t="s">
        <v>2136</v>
      </c>
    </row>
    <row r="764" spans="1:2" x14ac:dyDescent="0.2">
      <c r="A764" s="64">
        <v>5.3</v>
      </c>
      <c r="B764" s="23" t="s">
        <v>2137</v>
      </c>
    </row>
    <row r="765" spans="1:2" x14ac:dyDescent="0.2">
      <c r="A765" s="64">
        <v>5.4</v>
      </c>
      <c r="B765" s="23" t="s">
        <v>2138</v>
      </c>
    </row>
    <row r="766" spans="1:2" x14ac:dyDescent="0.2">
      <c r="A766" s="64" t="s">
        <v>2139</v>
      </c>
      <c r="B766" s="23" t="s">
        <v>2140</v>
      </c>
    </row>
    <row r="767" spans="1:2" x14ac:dyDescent="0.2">
      <c r="A767" s="64">
        <v>6.1</v>
      </c>
      <c r="B767" s="23" t="s">
        <v>2141</v>
      </c>
    </row>
    <row r="768" spans="1:2" x14ac:dyDescent="0.2">
      <c r="A768" s="64">
        <v>6.2</v>
      </c>
      <c r="B768" s="23" t="s">
        <v>2142</v>
      </c>
    </row>
    <row r="769" spans="1:2" x14ac:dyDescent="0.2">
      <c r="A769" s="64">
        <v>6.3</v>
      </c>
      <c r="B769" s="23" t="s">
        <v>2143</v>
      </c>
    </row>
    <row r="770" spans="1:2" x14ac:dyDescent="0.2">
      <c r="A770" s="64" t="s">
        <v>2144</v>
      </c>
      <c r="B770" s="23" t="s">
        <v>2145</v>
      </c>
    </row>
    <row r="771" spans="1:2" x14ac:dyDescent="0.2">
      <c r="A771" s="64" t="s">
        <v>2022</v>
      </c>
      <c r="B771" s="23" t="s">
        <v>2146</v>
      </c>
    </row>
    <row r="772" spans="1:2" x14ac:dyDescent="0.2">
      <c r="A772" s="64">
        <v>6.4</v>
      </c>
      <c r="B772" s="23" t="s">
        <v>2147</v>
      </c>
    </row>
    <row r="773" spans="1:2" x14ac:dyDescent="0.2">
      <c r="A773" s="64" t="s">
        <v>2148</v>
      </c>
      <c r="B773" s="23" t="s">
        <v>2149</v>
      </c>
    </row>
    <row r="774" spans="1:2" x14ac:dyDescent="0.2">
      <c r="A774" s="64" t="s">
        <v>2150</v>
      </c>
      <c r="B774" s="23" t="s">
        <v>2151</v>
      </c>
    </row>
    <row r="775" spans="1:2" x14ac:dyDescent="0.2">
      <c r="A775" s="64" t="s">
        <v>2152</v>
      </c>
      <c r="B775" s="23" t="s">
        <v>2153</v>
      </c>
    </row>
    <row r="776" spans="1:2" x14ac:dyDescent="0.2">
      <c r="A776" s="64" t="s">
        <v>2154</v>
      </c>
      <c r="B776" s="23" t="s">
        <v>2155</v>
      </c>
    </row>
    <row r="777" spans="1:2" x14ac:dyDescent="0.2">
      <c r="A777" s="64" t="s">
        <v>2020</v>
      </c>
      <c r="B777" s="23" t="s">
        <v>2156</v>
      </c>
    </row>
    <row r="778" spans="1:2" x14ac:dyDescent="0.2">
      <c r="A778" s="64" t="s">
        <v>2157</v>
      </c>
      <c r="B778" s="23" t="s">
        <v>2158</v>
      </c>
    </row>
    <row r="779" spans="1:2" x14ac:dyDescent="0.2">
      <c r="A779" s="64" t="s">
        <v>2159</v>
      </c>
      <c r="B779" s="23" t="s">
        <v>2160</v>
      </c>
    </row>
    <row r="780" spans="1:2" x14ac:dyDescent="0.2">
      <c r="A780" s="64" t="s">
        <v>2161</v>
      </c>
      <c r="B780" s="23" t="s">
        <v>2162</v>
      </c>
    </row>
    <row r="781" spans="1:2" x14ac:dyDescent="0.2">
      <c r="A781" s="64" t="s">
        <v>2163</v>
      </c>
      <c r="B781" s="23" t="s">
        <v>2164</v>
      </c>
    </row>
    <row r="782" spans="1:2" x14ac:dyDescent="0.2">
      <c r="A782" s="64" t="s">
        <v>2165</v>
      </c>
      <c r="B782" s="23" t="s">
        <v>2166</v>
      </c>
    </row>
    <row r="783" spans="1:2" x14ac:dyDescent="0.2">
      <c r="A783" s="64">
        <v>6.5</v>
      </c>
      <c r="B783" s="23" t="s">
        <v>2167</v>
      </c>
    </row>
    <row r="784" spans="1:2" x14ac:dyDescent="0.2">
      <c r="A784" s="64" t="s">
        <v>2168</v>
      </c>
      <c r="B784" s="23" t="s">
        <v>2169</v>
      </c>
    </row>
    <row r="785" spans="1:2" x14ac:dyDescent="0.2">
      <c r="A785" s="64" t="s">
        <v>2170</v>
      </c>
      <c r="B785" s="23" t="s">
        <v>2171</v>
      </c>
    </row>
    <row r="786" spans="1:2" x14ac:dyDescent="0.2">
      <c r="A786" s="64" t="s">
        <v>2172</v>
      </c>
      <c r="B786" s="23" t="s">
        <v>2173</v>
      </c>
    </row>
    <row r="787" spans="1:2" x14ac:dyDescent="0.2">
      <c r="A787" s="64" t="s">
        <v>2174</v>
      </c>
      <c r="B787" s="23" t="s">
        <v>2175</v>
      </c>
    </row>
    <row r="788" spans="1:2" x14ac:dyDescent="0.2">
      <c r="A788" s="64" t="s">
        <v>2176</v>
      </c>
      <c r="B788" s="23" t="s">
        <v>2177</v>
      </c>
    </row>
    <row r="789" spans="1:2" x14ac:dyDescent="0.2">
      <c r="A789" s="64" t="s">
        <v>2178</v>
      </c>
      <c r="B789" s="23" t="s">
        <v>2179</v>
      </c>
    </row>
    <row r="790" spans="1:2" x14ac:dyDescent="0.2">
      <c r="A790" s="64" t="s">
        <v>2180</v>
      </c>
      <c r="B790" s="23" t="s">
        <v>2181</v>
      </c>
    </row>
    <row r="791" spans="1:2" x14ac:dyDescent="0.2">
      <c r="A791" s="64" t="s">
        <v>2182</v>
      </c>
      <c r="B791" s="23" t="s">
        <v>2183</v>
      </c>
    </row>
    <row r="792" spans="1:2" x14ac:dyDescent="0.2">
      <c r="A792" s="64" t="s">
        <v>2184</v>
      </c>
      <c r="B792" s="23" t="s">
        <v>2185</v>
      </c>
    </row>
    <row r="793" spans="1:2" x14ac:dyDescent="0.2">
      <c r="A793" s="64" t="s">
        <v>2186</v>
      </c>
      <c r="B793" s="23" t="s">
        <v>2187</v>
      </c>
    </row>
    <row r="794" spans="1:2" x14ac:dyDescent="0.2">
      <c r="A794" s="64">
        <v>6.6</v>
      </c>
      <c r="B794" s="23" t="s">
        <v>2188</v>
      </c>
    </row>
    <row r="795" spans="1:2" x14ac:dyDescent="0.2">
      <c r="A795" s="64">
        <v>6.7</v>
      </c>
      <c r="B795" s="23" t="s">
        <v>2189</v>
      </c>
    </row>
    <row r="796" spans="1:2" x14ac:dyDescent="0.2">
      <c r="A796" s="64" t="s">
        <v>1996</v>
      </c>
      <c r="B796" s="23" t="s">
        <v>2190</v>
      </c>
    </row>
    <row r="797" spans="1:2" x14ac:dyDescent="0.2">
      <c r="A797" s="64">
        <v>7.1</v>
      </c>
      <c r="B797" s="23" t="s">
        <v>2191</v>
      </c>
    </row>
    <row r="798" spans="1:2" x14ac:dyDescent="0.2">
      <c r="A798" s="64" t="s">
        <v>599</v>
      </c>
      <c r="B798" s="23" t="s">
        <v>2192</v>
      </c>
    </row>
    <row r="799" spans="1:2" x14ac:dyDescent="0.2">
      <c r="A799" s="64" t="s">
        <v>600</v>
      </c>
      <c r="B799" s="23" t="s">
        <v>2193</v>
      </c>
    </row>
    <row r="800" spans="1:2" x14ac:dyDescent="0.2">
      <c r="A800" s="64" t="s">
        <v>585</v>
      </c>
      <c r="B800" s="23" t="s">
        <v>2194</v>
      </c>
    </row>
    <row r="801" spans="1:2" x14ac:dyDescent="0.2">
      <c r="A801" s="64" t="s">
        <v>2195</v>
      </c>
      <c r="B801" s="23" t="s">
        <v>2196</v>
      </c>
    </row>
    <row r="802" spans="1:2" x14ac:dyDescent="0.2">
      <c r="A802" s="64">
        <v>7.2</v>
      </c>
      <c r="B802" s="23" t="s">
        <v>2197</v>
      </c>
    </row>
    <row r="803" spans="1:2" x14ac:dyDescent="0.2">
      <c r="A803" s="64" t="s">
        <v>833</v>
      </c>
      <c r="B803" s="23" t="s">
        <v>2198</v>
      </c>
    </row>
    <row r="804" spans="1:2" x14ac:dyDescent="0.2">
      <c r="A804" s="64" t="s">
        <v>601</v>
      </c>
      <c r="B804" s="23" t="s">
        <v>2199</v>
      </c>
    </row>
    <row r="805" spans="1:2" x14ac:dyDescent="0.2">
      <c r="A805" s="64" t="s">
        <v>836</v>
      </c>
      <c r="B805" s="23" t="s">
        <v>2200</v>
      </c>
    </row>
    <row r="806" spans="1:2" x14ac:dyDescent="0.2">
      <c r="A806" s="64">
        <v>7.3</v>
      </c>
      <c r="B806" s="23" t="s">
        <v>2201</v>
      </c>
    </row>
    <row r="807" spans="1:2" x14ac:dyDescent="0.2">
      <c r="A807" s="64" t="s">
        <v>2001</v>
      </c>
      <c r="B807" s="23" t="s">
        <v>2202</v>
      </c>
    </row>
    <row r="808" spans="1:2" x14ac:dyDescent="0.2">
      <c r="A808" s="64">
        <v>8.1</v>
      </c>
      <c r="B808" s="23" t="s">
        <v>2203</v>
      </c>
    </row>
    <row r="809" spans="1:2" x14ac:dyDescent="0.2">
      <c r="A809" s="64" t="s">
        <v>840</v>
      </c>
      <c r="B809" s="23" t="s">
        <v>2204</v>
      </c>
    </row>
    <row r="810" spans="1:2" x14ac:dyDescent="0.2">
      <c r="A810" s="64" t="s">
        <v>576</v>
      </c>
      <c r="B810" s="23" t="s">
        <v>2205</v>
      </c>
    </row>
    <row r="811" spans="1:2" x14ac:dyDescent="0.2">
      <c r="A811" s="64" t="s">
        <v>843</v>
      </c>
      <c r="B811" s="23" t="s">
        <v>2206</v>
      </c>
    </row>
    <row r="812" spans="1:2" x14ac:dyDescent="0.2">
      <c r="A812" s="64" t="s">
        <v>574</v>
      </c>
      <c r="B812" s="23" t="s">
        <v>2207</v>
      </c>
    </row>
    <row r="813" spans="1:2" x14ac:dyDescent="0.2">
      <c r="A813" s="64" t="s">
        <v>2208</v>
      </c>
      <c r="B813" s="23" t="s">
        <v>2209</v>
      </c>
    </row>
    <row r="814" spans="1:2" x14ac:dyDescent="0.2">
      <c r="A814" s="64" t="s">
        <v>2210</v>
      </c>
      <c r="B814" s="23" t="s">
        <v>2211</v>
      </c>
    </row>
    <row r="815" spans="1:2" x14ac:dyDescent="0.2">
      <c r="A815" s="64" t="s">
        <v>2212</v>
      </c>
      <c r="B815" s="23" t="s">
        <v>2213</v>
      </c>
    </row>
    <row r="816" spans="1:2" x14ac:dyDescent="0.2">
      <c r="A816" s="64" t="s">
        <v>2214</v>
      </c>
      <c r="B816" s="23" t="s">
        <v>2215</v>
      </c>
    </row>
    <row r="817" spans="1:2" x14ac:dyDescent="0.2">
      <c r="A817" s="64">
        <v>8.1999999999999993</v>
      </c>
      <c r="B817" s="23" t="s">
        <v>2216</v>
      </c>
    </row>
    <row r="818" spans="1:2" x14ac:dyDescent="0.2">
      <c r="A818" s="64" t="s">
        <v>571</v>
      </c>
      <c r="B818" s="23" t="s">
        <v>2217</v>
      </c>
    </row>
    <row r="819" spans="1:2" x14ac:dyDescent="0.2">
      <c r="A819" s="64" t="s">
        <v>847</v>
      </c>
      <c r="B819" s="23" t="s">
        <v>2218</v>
      </c>
    </row>
    <row r="820" spans="1:2" x14ac:dyDescent="0.2">
      <c r="A820" s="64" t="s">
        <v>590</v>
      </c>
      <c r="B820" s="23" t="s">
        <v>2219</v>
      </c>
    </row>
    <row r="821" spans="1:2" x14ac:dyDescent="0.2">
      <c r="A821" s="64" t="s">
        <v>2220</v>
      </c>
      <c r="B821" s="23" t="s">
        <v>2221</v>
      </c>
    </row>
    <row r="822" spans="1:2" x14ac:dyDescent="0.2">
      <c r="A822" s="64" t="s">
        <v>2222</v>
      </c>
      <c r="B822" s="23" t="s">
        <v>2223</v>
      </c>
    </row>
    <row r="823" spans="1:2" x14ac:dyDescent="0.2">
      <c r="A823" s="64" t="s">
        <v>2224</v>
      </c>
      <c r="B823" s="23" t="s">
        <v>2225</v>
      </c>
    </row>
    <row r="824" spans="1:2" x14ac:dyDescent="0.2">
      <c r="A824" s="64">
        <v>8.3000000000000007</v>
      </c>
      <c r="B824" s="23" t="s">
        <v>2226</v>
      </c>
    </row>
    <row r="825" spans="1:2" x14ac:dyDescent="0.2">
      <c r="A825" s="64" t="s">
        <v>578</v>
      </c>
      <c r="B825" s="23" t="s">
        <v>2227</v>
      </c>
    </row>
    <row r="826" spans="1:2" x14ac:dyDescent="0.2">
      <c r="A826" s="64" t="s">
        <v>851</v>
      </c>
      <c r="B826" s="23" t="s">
        <v>2228</v>
      </c>
    </row>
    <row r="827" spans="1:2" x14ac:dyDescent="0.2">
      <c r="A827" s="64">
        <v>8.4</v>
      </c>
      <c r="B827" s="23" t="s">
        <v>2229</v>
      </c>
    </row>
    <row r="828" spans="1:2" x14ac:dyDescent="0.2">
      <c r="A828" s="64">
        <v>8.5</v>
      </c>
      <c r="B828" s="23" t="s">
        <v>2230</v>
      </c>
    </row>
    <row r="829" spans="1:2" x14ac:dyDescent="0.2">
      <c r="A829" s="64" t="s">
        <v>2231</v>
      </c>
      <c r="B829" s="23" t="s">
        <v>2232</v>
      </c>
    </row>
    <row r="830" spans="1:2" x14ac:dyDescent="0.2">
      <c r="A830" s="64">
        <v>8.6</v>
      </c>
      <c r="B830" s="23" t="s">
        <v>2233</v>
      </c>
    </row>
    <row r="831" spans="1:2" x14ac:dyDescent="0.2">
      <c r="A831" s="64">
        <v>8.6999999999999993</v>
      </c>
      <c r="B831" s="23" t="s">
        <v>2234</v>
      </c>
    </row>
    <row r="832" spans="1:2" x14ac:dyDescent="0.2">
      <c r="A832" s="64">
        <v>8.8000000000000007</v>
      </c>
      <c r="B832" s="23" t="s">
        <v>2235</v>
      </c>
    </row>
    <row r="833" spans="1:2" x14ac:dyDescent="0.2">
      <c r="A833" s="64" t="s">
        <v>561</v>
      </c>
      <c r="B833" s="23" t="s">
        <v>2486</v>
      </c>
    </row>
    <row r="834" spans="1:2" x14ac:dyDescent="0.2">
      <c r="A834" s="64" t="s">
        <v>2015</v>
      </c>
      <c r="B834" s="23" t="s">
        <v>2236</v>
      </c>
    </row>
    <row r="835" spans="1:2" x14ac:dyDescent="0.2">
      <c r="A835" s="64">
        <v>9.1</v>
      </c>
      <c r="B835" s="23" t="s">
        <v>2237</v>
      </c>
    </row>
    <row r="836" spans="1:2" x14ac:dyDescent="0.2">
      <c r="A836" s="64" t="s">
        <v>551</v>
      </c>
      <c r="B836" s="23" t="s">
        <v>2238</v>
      </c>
    </row>
    <row r="837" spans="1:2" x14ac:dyDescent="0.2">
      <c r="A837" s="64" t="s">
        <v>547</v>
      </c>
      <c r="B837" s="23" t="s">
        <v>2239</v>
      </c>
    </row>
    <row r="838" spans="1:2" x14ac:dyDescent="0.2">
      <c r="A838" s="64" t="s">
        <v>2240</v>
      </c>
      <c r="B838" s="23" t="s">
        <v>2241</v>
      </c>
    </row>
    <row r="839" spans="1:2" x14ac:dyDescent="0.2">
      <c r="A839" s="64">
        <v>9.1999999999999993</v>
      </c>
      <c r="B839" s="23" t="s">
        <v>2242</v>
      </c>
    </row>
    <row r="840" spans="1:2" x14ac:dyDescent="0.2">
      <c r="A840" s="64">
        <v>9.3000000000000007</v>
      </c>
      <c r="B840" s="23" t="s">
        <v>2243</v>
      </c>
    </row>
    <row r="841" spans="1:2" x14ac:dyDescent="0.2">
      <c r="A841" s="64">
        <v>9.4</v>
      </c>
      <c r="B841" s="23" t="s">
        <v>2244</v>
      </c>
    </row>
    <row r="842" spans="1:2" x14ac:dyDescent="0.2">
      <c r="A842" s="64" t="s">
        <v>867</v>
      </c>
      <c r="B842" s="23" t="s">
        <v>2245</v>
      </c>
    </row>
    <row r="843" spans="1:2" x14ac:dyDescent="0.2">
      <c r="A843" s="64" t="s">
        <v>591</v>
      </c>
      <c r="B843" s="23" t="s">
        <v>2246</v>
      </c>
    </row>
    <row r="844" spans="1:2" x14ac:dyDescent="0.2">
      <c r="A844" s="64" t="s">
        <v>557</v>
      </c>
      <c r="B844" s="23" t="s">
        <v>2247</v>
      </c>
    </row>
    <row r="845" spans="1:2" x14ac:dyDescent="0.2">
      <c r="A845" s="64" t="s">
        <v>871</v>
      </c>
      <c r="B845" s="23" t="s">
        <v>2248</v>
      </c>
    </row>
    <row r="846" spans="1:2" x14ac:dyDescent="0.2">
      <c r="A846" s="64">
        <v>9.5</v>
      </c>
      <c r="B846" s="23" t="s">
        <v>2249</v>
      </c>
    </row>
    <row r="847" spans="1:2" x14ac:dyDescent="0.2">
      <c r="A847" s="64" t="s">
        <v>2250</v>
      </c>
      <c r="B847" s="23" t="s">
        <v>2251</v>
      </c>
    </row>
    <row r="848" spans="1:2" x14ac:dyDescent="0.2">
      <c r="A848" s="64">
        <v>9.6</v>
      </c>
      <c r="B848" s="23" t="s">
        <v>2252</v>
      </c>
    </row>
    <row r="849" spans="1:2" x14ac:dyDescent="0.2">
      <c r="A849" s="64" t="s">
        <v>2253</v>
      </c>
      <c r="B849" s="23" t="s">
        <v>2254</v>
      </c>
    </row>
    <row r="850" spans="1:2" x14ac:dyDescent="0.2">
      <c r="A850" s="64" t="s">
        <v>2255</v>
      </c>
      <c r="B850" s="23" t="s">
        <v>2256</v>
      </c>
    </row>
    <row r="851" spans="1:2" x14ac:dyDescent="0.2">
      <c r="A851" s="64" t="s">
        <v>2257</v>
      </c>
      <c r="B851" s="23" t="s">
        <v>2258</v>
      </c>
    </row>
    <row r="852" spans="1:2" x14ac:dyDescent="0.2">
      <c r="A852" s="64">
        <v>9.6999999999999993</v>
      </c>
      <c r="B852" s="23" t="s">
        <v>2259</v>
      </c>
    </row>
    <row r="853" spans="1:2" x14ac:dyDescent="0.2">
      <c r="A853" s="64" t="s">
        <v>2260</v>
      </c>
      <c r="B853" s="23" t="s">
        <v>2261</v>
      </c>
    </row>
    <row r="854" spans="1:2" x14ac:dyDescent="0.2">
      <c r="A854" s="64">
        <v>9.8000000000000007</v>
      </c>
      <c r="B854" s="23" t="s">
        <v>2262</v>
      </c>
    </row>
    <row r="855" spans="1:2" x14ac:dyDescent="0.2">
      <c r="A855" s="64" t="s">
        <v>2263</v>
      </c>
      <c r="B855" s="23" t="s">
        <v>2264</v>
      </c>
    </row>
    <row r="856" spans="1:2" x14ac:dyDescent="0.2">
      <c r="A856" s="64" t="s">
        <v>2265</v>
      </c>
      <c r="B856" s="23" t="s">
        <v>2266</v>
      </c>
    </row>
    <row r="857" spans="1:2" x14ac:dyDescent="0.2">
      <c r="A857" s="64">
        <v>9.9</v>
      </c>
      <c r="B857" s="23" t="s">
        <v>2267</v>
      </c>
    </row>
    <row r="858" spans="1:2" x14ac:dyDescent="0.2">
      <c r="A858" s="64" t="s">
        <v>2268</v>
      </c>
      <c r="B858" s="23" t="s">
        <v>2269</v>
      </c>
    </row>
    <row r="859" spans="1:2" x14ac:dyDescent="0.2">
      <c r="A859" s="64" t="s">
        <v>2270</v>
      </c>
      <c r="B859" s="23" t="s">
        <v>2271</v>
      </c>
    </row>
    <row r="860" spans="1:2" x14ac:dyDescent="0.2">
      <c r="A860" s="64" t="s">
        <v>2272</v>
      </c>
      <c r="B860" s="23" t="s">
        <v>2273</v>
      </c>
    </row>
    <row r="861" spans="1:2" x14ac:dyDescent="0.2">
      <c r="A861" s="64" t="s">
        <v>2434</v>
      </c>
      <c r="B861" s="23" t="s">
        <v>2274</v>
      </c>
    </row>
    <row r="862" spans="1:2" x14ac:dyDescent="0.2">
      <c r="A862" s="64" t="s">
        <v>2275</v>
      </c>
      <c r="B862" s="23" t="s">
        <v>2276</v>
      </c>
    </row>
    <row r="863" spans="1:2" x14ac:dyDescent="0.2">
      <c r="A863" s="64">
        <v>10.1</v>
      </c>
      <c r="B863" s="23" t="s">
        <v>2277</v>
      </c>
    </row>
    <row r="864" spans="1:2" x14ac:dyDescent="0.2">
      <c r="A864" s="64">
        <v>10.199999999999999</v>
      </c>
      <c r="B864" s="23" t="s">
        <v>2278</v>
      </c>
    </row>
    <row r="865" spans="1:2" x14ac:dyDescent="0.2">
      <c r="A865" s="64" t="s">
        <v>2279</v>
      </c>
      <c r="B865" s="23" t="s">
        <v>2280</v>
      </c>
    </row>
    <row r="866" spans="1:2" x14ac:dyDescent="0.2">
      <c r="A866" s="64" t="s">
        <v>2281</v>
      </c>
      <c r="B866" s="23" t="s">
        <v>2282</v>
      </c>
    </row>
    <row r="867" spans="1:2" x14ac:dyDescent="0.2">
      <c r="A867" s="64" t="s">
        <v>2283</v>
      </c>
      <c r="B867" s="23" t="s">
        <v>2284</v>
      </c>
    </row>
    <row r="868" spans="1:2" x14ac:dyDescent="0.2">
      <c r="A868" s="64" t="s">
        <v>2285</v>
      </c>
      <c r="B868" s="23" t="s">
        <v>2286</v>
      </c>
    </row>
    <row r="869" spans="1:2" x14ac:dyDescent="0.2">
      <c r="A869" s="64" t="s">
        <v>2287</v>
      </c>
      <c r="B869" s="23" t="s">
        <v>2288</v>
      </c>
    </row>
    <row r="870" spans="1:2" x14ac:dyDescent="0.2">
      <c r="A870" s="64" t="s">
        <v>2289</v>
      </c>
      <c r="B870" s="23" t="s">
        <v>2290</v>
      </c>
    </row>
    <row r="871" spans="1:2" x14ac:dyDescent="0.2">
      <c r="A871" s="64" t="s">
        <v>2291</v>
      </c>
      <c r="B871" s="23" t="s">
        <v>2292</v>
      </c>
    </row>
    <row r="872" spans="1:2" x14ac:dyDescent="0.2">
      <c r="A872" s="64">
        <v>10.3</v>
      </c>
      <c r="B872" s="23" t="s">
        <v>2293</v>
      </c>
    </row>
    <row r="873" spans="1:2" x14ac:dyDescent="0.2">
      <c r="A873" s="64" t="s">
        <v>2294</v>
      </c>
      <c r="B873" s="23" t="s">
        <v>2295</v>
      </c>
    </row>
    <row r="874" spans="1:2" x14ac:dyDescent="0.2">
      <c r="A874" s="64" t="s">
        <v>2296</v>
      </c>
      <c r="B874" s="23" t="s">
        <v>2297</v>
      </c>
    </row>
    <row r="875" spans="1:2" x14ac:dyDescent="0.2">
      <c r="A875" s="64" t="s">
        <v>2298</v>
      </c>
      <c r="B875" s="23" t="s">
        <v>2299</v>
      </c>
    </row>
    <row r="876" spans="1:2" x14ac:dyDescent="0.2">
      <c r="A876" s="64" t="s">
        <v>2300</v>
      </c>
      <c r="B876" s="23" t="s">
        <v>2301</v>
      </c>
    </row>
    <row r="877" spans="1:2" x14ac:dyDescent="0.2">
      <c r="A877" s="64" t="s">
        <v>2302</v>
      </c>
      <c r="B877" s="23" t="s">
        <v>2303</v>
      </c>
    </row>
    <row r="878" spans="1:2" x14ac:dyDescent="0.2">
      <c r="A878" s="64" t="s">
        <v>2304</v>
      </c>
      <c r="B878" s="23" t="s">
        <v>2305</v>
      </c>
    </row>
    <row r="879" spans="1:2" x14ac:dyDescent="0.2">
      <c r="A879" s="64">
        <v>10.4</v>
      </c>
      <c r="B879" s="23" t="s">
        <v>2306</v>
      </c>
    </row>
    <row r="880" spans="1:2" x14ac:dyDescent="0.2">
      <c r="A880" s="64" t="s">
        <v>2307</v>
      </c>
      <c r="B880" s="23" t="s">
        <v>2308</v>
      </c>
    </row>
    <row r="881" spans="1:2" x14ac:dyDescent="0.2">
      <c r="A881" s="64" t="s">
        <v>2309</v>
      </c>
      <c r="B881" s="23" t="s">
        <v>2310</v>
      </c>
    </row>
    <row r="882" spans="1:2" x14ac:dyDescent="0.2">
      <c r="A882" s="64" t="s">
        <v>2311</v>
      </c>
      <c r="B882" s="23" t="s">
        <v>2312</v>
      </c>
    </row>
    <row r="883" spans="1:2" x14ac:dyDescent="0.2">
      <c r="A883" s="64">
        <v>10.5</v>
      </c>
      <c r="B883" s="23" t="s">
        <v>2313</v>
      </c>
    </row>
    <row r="884" spans="1:2" x14ac:dyDescent="0.2">
      <c r="A884" s="64" t="s">
        <v>2314</v>
      </c>
      <c r="B884" s="23" t="s">
        <v>2315</v>
      </c>
    </row>
    <row r="885" spans="1:2" x14ac:dyDescent="0.2">
      <c r="A885" s="64" t="s">
        <v>2316</v>
      </c>
      <c r="B885" s="23" t="s">
        <v>2317</v>
      </c>
    </row>
    <row r="886" spans="1:2" x14ac:dyDescent="0.2">
      <c r="A886" s="64" t="s">
        <v>2318</v>
      </c>
      <c r="B886" s="23" t="s">
        <v>2319</v>
      </c>
    </row>
    <row r="887" spans="1:2" x14ac:dyDescent="0.2">
      <c r="A887" s="64" t="s">
        <v>2320</v>
      </c>
      <c r="B887" s="23" t="s">
        <v>2321</v>
      </c>
    </row>
    <row r="888" spans="1:2" x14ac:dyDescent="0.2">
      <c r="A888" s="64" t="s">
        <v>2322</v>
      </c>
      <c r="B888" s="23" t="s">
        <v>2323</v>
      </c>
    </row>
    <row r="889" spans="1:2" x14ac:dyDescent="0.2">
      <c r="A889" s="64">
        <v>10.6</v>
      </c>
      <c r="B889" s="23" t="s">
        <v>2324</v>
      </c>
    </row>
    <row r="890" spans="1:2" x14ac:dyDescent="0.2">
      <c r="A890" s="64" t="s">
        <v>2325</v>
      </c>
      <c r="B890" s="23" t="s">
        <v>2326</v>
      </c>
    </row>
    <row r="891" spans="1:2" x14ac:dyDescent="0.2">
      <c r="A891" s="64" t="s">
        <v>2327</v>
      </c>
      <c r="B891" s="23" t="s">
        <v>2328</v>
      </c>
    </row>
    <row r="892" spans="1:2" x14ac:dyDescent="0.2">
      <c r="A892" s="64" t="s">
        <v>2329</v>
      </c>
      <c r="B892" s="23" t="s">
        <v>2330</v>
      </c>
    </row>
    <row r="893" spans="1:2" x14ac:dyDescent="0.2">
      <c r="A893" s="64">
        <v>10.7</v>
      </c>
      <c r="B893" s="23" t="s">
        <v>2331</v>
      </c>
    </row>
    <row r="894" spans="1:2" x14ac:dyDescent="0.2">
      <c r="A894" s="64">
        <v>10.8</v>
      </c>
      <c r="B894" s="23" t="s">
        <v>2332</v>
      </c>
    </row>
    <row r="895" spans="1:2" x14ac:dyDescent="0.2">
      <c r="A895" s="64" t="s">
        <v>2333</v>
      </c>
      <c r="B895" s="23" t="s">
        <v>2334</v>
      </c>
    </row>
    <row r="896" spans="1:2" x14ac:dyDescent="0.2">
      <c r="A896" s="64">
        <v>10.9</v>
      </c>
      <c r="B896" s="23" t="s">
        <v>2335</v>
      </c>
    </row>
    <row r="897" spans="1:2" x14ac:dyDescent="0.2">
      <c r="A897" s="64" t="s">
        <v>2336</v>
      </c>
      <c r="B897" s="23" t="s">
        <v>2337</v>
      </c>
    </row>
    <row r="898" spans="1:2" x14ac:dyDescent="0.2">
      <c r="A898" s="64">
        <v>11.1</v>
      </c>
      <c r="B898" s="23" t="s">
        <v>2338</v>
      </c>
    </row>
    <row r="899" spans="1:2" x14ac:dyDescent="0.2">
      <c r="A899" s="64" t="s">
        <v>581</v>
      </c>
      <c r="B899" s="23" t="s">
        <v>2339</v>
      </c>
    </row>
    <row r="900" spans="1:2" x14ac:dyDescent="0.2">
      <c r="A900" s="64" t="s">
        <v>593</v>
      </c>
      <c r="B900" s="23" t="s">
        <v>2340</v>
      </c>
    </row>
    <row r="901" spans="1:2" x14ac:dyDescent="0.2">
      <c r="A901" s="64">
        <v>11.2</v>
      </c>
      <c r="B901" s="23" t="s">
        <v>2341</v>
      </c>
    </row>
    <row r="902" spans="1:2" x14ac:dyDescent="0.2">
      <c r="A902" s="64" t="s">
        <v>583</v>
      </c>
      <c r="B902" s="23" t="s">
        <v>2342</v>
      </c>
    </row>
    <row r="903" spans="1:2" x14ac:dyDescent="0.2">
      <c r="A903" s="64" t="s">
        <v>887</v>
      </c>
      <c r="B903" s="23" t="s">
        <v>2343</v>
      </c>
    </row>
    <row r="904" spans="1:2" x14ac:dyDescent="0.2">
      <c r="A904" s="64" t="s">
        <v>889</v>
      </c>
      <c r="B904" s="23" t="s">
        <v>2344</v>
      </c>
    </row>
    <row r="905" spans="1:2" x14ac:dyDescent="0.2">
      <c r="A905" s="64">
        <v>11.3</v>
      </c>
      <c r="B905" s="23" t="s">
        <v>2345</v>
      </c>
    </row>
    <row r="906" spans="1:2" x14ac:dyDescent="0.2">
      <c r="A906" s="64" t="s">
        <v>2346</v>
      </c>
      <c r="B906" s="23" t="s">
        <v>2347</v>
      </c>
    </row>
    <row r="907" spans="1:2" x14ac:dyDescent="0.2">
      <c r="A907" s="64" t="s">
        <v>2348</v>
      </c>
      <c r="B907" s="23" t="s">
        <v>2349</v>
      </c>
    </row>
    <row r="908" spans="1:2" x14ac:dyDescent="0.2">
      <c r="A908" s="64" t="s">
        <v>2350</v>
      </c>
      <c r="B908" s="23" t="s">
        <v>2351</v>
      </c>
    </row>
    <row r="909" spans="1:2" x14ac:dyDescent="0.2">
      <c r="A909" s="64" t="s">
        <v>2352</v>
      </c>
      <c r="B909" s="23" t="s">
        <v>2353</v>
      </c>
    </row>
    <row r="910" spans="1:2" x14ac:dyDescent="0.2">
      <c r="A910" s="64" t="s">
        <v>2354</v>
      </c>
      <c r="B910" s="23" t="s">
        <v>2355</v>
      </c>
    </row>
    <row r="911" spans="1:2" x14ac:dyDescent="0.2">
      <c r="A911" s="64">
        <v>11.4</v>
      </c>
      <c r="B911" s="23" t="s">
        <v>2356</v>
      </c>
    </row>
    <row r="912" spans="1:2" x14ac:dyDescent="0.2">
      <c r="A912" s="64">
        <v>11.5</v>
      </c>
      <c r="B912" s="23" t="s">
        <v>2357</v>
      </c>
    </row>
    <row r="913" spans="1:2" x14ac:dyDescent="0.2">
      <c r="A913" s="64" t="s">
        <v>2358</v>
      </c>
      <c r="B913" s="23" t="s">
        <v>2359</v>
      </c>
    </row>
    <row r="914" spans="1:2" x14ac:dyDescent="0.2">
      <c r="A914" s="64">
        <v>11.6</v>
      </c>
      <c r="B914" s="23" t="s">
        <v>2360</v>
      </c>
    </row>
    <row r="915" spans="1:2" x14ac:dyDescent="0.2">
      <c r="A915" s="64" t="s">
        <v>1998</v>
      </c>
      <c r="B915" s="23" t="s">
        <v>2361</v>
      </c>
    </row>
    <row r="916" spans="1:2" x14ac:dyDescent="0.2">
      <c r="A916" s="64">
        <v>12.1</v>
      </c>
      <c r="B916" s="23" t="s">
        <v>2362</v>
      </c>
    </row>
    <row r="917" spans="1:2" x14ac:dyDescent="0.2">
      <c r="A917" s="64" t="s">
        <v>553</v>
      </c>
      <c r="B917" s="23" t="s">
        <v>2363</v>
      </c>
    </row>
    <row r="918" spans="1:2" x14ac:dyDescent="0.2">
      <c r="A918" s="64">
        <v>12.2</v>
      </c>
      <c r="B918" s="23" t="s">
        <v>2364</v>
      </c>
    </row>
    <row r="919" spans="1:2" x14ac:dyDescent="0.2">
      <c r="A919" s="64">
        <v>12.3</v>
      </c>
      <c r="B919" s="23" t="s">
        <v>2365</v>
      </c>
    </row>
    <row r="920" spans="1:2" x14ac:dyDescent="0.2">
      <c r="A920" s="64" t="s">
        <v>575</v>
      </c>
      <c r="B920" s="23" t="s">
        <v>2366</v>
      </c>
    </row>
    <row r="921" spans="1:2" x14ac:dyDescent="0.2">
      <c r="A921" s="64" t="s">
        <v>2367</v>
      </c>
      <c r="B921" s="23" t="s">
        <v>2368</v>
      </c>
    </row>
    <row r="922" spans="1:2" x14ac:dyDescent="0.2">
      <c r="A922" s="64" t="s">
        <v>2369</v>
      </c>
      <c r="B922" s="23" t="s">
        <v>2370</v>
      </c>
    </row>
    <row r="923" spans="1:2" x14ac:dyDescent="0.2">
      <c r="A923" s="64" t="s">
        <v>2371</v>
      </c>
      <c r="B923" s="23" t="s">
        <v>2372</v>
      </c>
    </row>
    <row r="924" spans="1:2" x14ac:dyDescent="0.2">
      <c r="A924" s="64" t="s">
        <v>2373</v>
      </c>
      <c r="B924" s="23" t="s">
        <v>2374</v>
      </c>
    </row>
    <row r="925" spans="1:2" x14ac:dyDescent="0.2">
      <c r="A925" s="64" t="s">
        <v>2375</v>
      </c>
      <c r="B925" s="23" t="s">
        <v>2376</v>
      </c>
    </row>
    <row r="926" spans="1:2" x14ac:dyDescent="0.2">
      <c r="A926" s="64" t="s">
        <v>2377</v>
      </c>
      <c r="B926" s="23" t="s">
        <v>2378</v>
      </c>
    </row>
    <row r="927" spans="1:2" x14ac:dyDescent="0.2">
      <c r="A927" s="64" t="s">
        <v>2379</v>
      </c>
      <c r="B927" s="23" t="s">
        <v>2380</v>
      </c>
    </row>
    <row r="928" spans="1:2" x14ac:dyDescent="0.2">
      <c r="A928" s="64" t="s">
        <v>2381</v>
      </c>
      <c r="B928" s="23" t="s">
        <v>2382</v>
      </c>
    </row>
    <row r="929" spans="1:2" x14ac:dyDescent="0.2">
      <c r="A929" s="64" t="s">
        <v>2383</v>
      </c>
      <c r="B929" s="23" t="s">
        <v>2384</v>
      </c>
    </row>
    <row r="930" spans="1:2" x14ac:dyDescent="0.2">
      <c r="A930" s="64">
        <v>12.4</v>
      </c>
      <c r="B930" s="23" t="s">
        <v>2385</v>
      </c>
    </row>
    <row r="931" spans="1:2" x14ac:dyDescent="0.2">
      <c r="A931" s="64" t="s">
        <v>588</v>
      </c>
      <c r="B931" s="23" t="s">
        <v>2386</v>
      </c>
    </row>
    <row r="932" spans="1:2" x14ac:dyDescent="0.2">
      <c r="A932" s="64">
        <v>12.5</v>
      </c>
      <c r="B932" s="23" t="s">
        <v>2387</v>
      </c>
    </row>
    <row r="933" spans="1:2" x14ac:dyDescent="0.2">
      <c r="A933" s="64" t="s">
        <v>552</v>
      </c>
      <c r="B933" s="23" t="s">
        <v>2388</v>
      </c>
    </row>
    <row r="934" spans="1:2" x14ac:dyDescent="0.2">
      <c r="A934" s="64" t="s">
        <v>2389</v>
      </c>
      <c r="B934" s="23" t="s">
        <v>2390</v>
      </c>
    </row>
    <row r="935" spans="1:2" x14ac:dyDescent="0.2">
      <c r="A935" s="64" t="s">
        <v>2391</v>
      </c>
      <c r="B935" s="23" t="s">
        <v>2392</v>
      </c>
    </row>
    <row r="936" spans="1:2" x14ac:dyDescent="0.2">
      <c r="A936" s="64" t="s">
        <v>2393</v>
      </c>
      <c r="B936" s="23" t="s">
        <v>2394</v>
      </c>
    </row>
    <row r="937" spans="1:2" x14ac:dyDescent="0.2">
      <c r="A937" s="64" t="s">
        <v>2395</v>
      </c>
      <c r="B937" s="23" t="s">
        <v>2396</v>
      </c>
    </row>
    <row r="938" spans="1:2" x14ac:dyDescent="0.2">
      <c r="A938" s="64">
        <v>12.6</v>
      </c>
      <c r="B938" s="23" t="s">
        <v>2397</v>
      </c>
    </row>
    <row r="939" spans="1:2" x14ac:dyDescent="0.2">
      <c r="A939" s="64" t="s">
        <v>570</v>
      </c>
      <c r="B939" s="23" t="s">
        <v>2398</v>
      </c>
    </row>
    <row r="940" spans="1:2" x14ac:dyDescent="0.2">
      <c r="A940" s="64" t="s">
        <v>919</v>
      </c>
      <c r="B940" s="23" t="s">
        <v>2399</v>
      </c>
    </row>
    <row r="941" spans="1:2" x14ac:dyDescent="0.2">
      <c r="A941" s="64">
        <v>12.7</v>
      </c>
      <c r="B941" s="23" t="s">
        <v>2400</v>
      </c>
    </row>
    <row r="942" spans="1:2" x14ac:dyDescent="0.2">
      <c r="A942" s="64">
        <v>12.8</v>
      </c>
      <c r="B942" s="23" t="s">
        <v>2401</v>
      </c>
    </row>
    <row r="943" spans="1:2" x14ac:dyDescent="0.2">
      <c r="A943" s="64" t="s">
        <v>2402</v>
      </c>
      <c r="B943" s="23" t="s">
        <v>2403</v>
      </c>
    </row>
    <row r="944" spans="1:2" x14ac:dyDescent="0.2">
      <c r="A944" s="64" t="s">
        <v>2404</v>
      </c>
      <c r="B944" s="23" t="s">
        <v>2405</v>
      </c>
    </row>
    <row r="945" spans="1:2" x14ac:dyDescent="0.2">
      <c r="A945" s="64" t="s">
        <v>2406</v>
      </c>
      <c r="B945" s="23" t="s">
        <v>2407</v>
      </c>
    </row>
    <row r="946" spans="1:2" x14ac:dyDescent="0.2">
      <c r="A946" s="64" t="s">
        <v>2408</v>
      </c>
      <c r="B946" s="23" t="s">
        <v>2409</v>
      </c>
    </row>
    <row r="947" spans="1:2" x14ac:dyDescent="0.2">
      <c r="A947" s="64" t="s">
        <v>2410</v>
      </c>
      <c r="B947" s="23" t="s">
        <v>2411</v>
      </c>
    </row>
    <row r="948" spans="1:2" x14ac:dyDescent="0.2">
      <c r="A948" s="64">
        <v>12.9</v>
      </c>
      <c r="B948" s="23" t="s">
        <v>2412</v>
      </c>
    </row>
    <row r="949" spans="1:2" x14ac:dyDescent="0.2">
      <c r="A949" s="64" t="s">
        <v>2433</v>
      </c>
      <c r="B949" s="23" t="s">
        <v>2413</v>
      </c>
    </row>
    <row r="950" spans="1:2" x14ac:dyDescent="0.2">
      <c r="A950" s="64" t="s">
        <v>2414</v>
      </c>
      <c r="B950" s="23" t="s">
        <v>2415</v>
      </c>
    </row>
    <row r="951" spans="1:2" x14ac:dyDescent="0.2">
      <c r="A951" s="64" t="s">
        <v>2416</v>
      </c>
      <c r="B951" s="23" t="s">
        <v>2417</v>
      </c>
    </row>
    <row r="952" spans="1:2" x14ac:dyDescent="0.2">
      <c r="A952" s="64" t="s">
        <v>2418</v>
      </c>
      <c r="B952" s="23" t="s">
        <v>2419</v>
      </c>
    </row>
    <row r="953" spans="1:2" x14ac:dyDescent="0.2">
      <c r="A953" s="64" t="s">
        <v>2420</v>
      </c>
      <c r="B953" s="23" t="s">
        <v>2421</v>
      </c>
    </row>
    <row r="954" spans="1:2" x14ac:dyDescent="0.2">
      <c r="A954" s="64" t="s">
        <v>2422</v>
      </c>
      <c r="B954" s="23" t="s">
        <v>2423</v>
      </c>
    </row>
    <row r="955" spans="1:2" x14ac:dyDescent="0.2">
      <c r="A955" s="64" t="s">
        <v>2424</v>
      </c>
      <c r="B955" s="23" t="s">
        <v>2425</v>
      </c>
    </row>
    <row r="956" spans="1:2" x14ac:dyDescent="0.2">
      <c r="A956" s="64">
        <v>12.11</v>
      </c>
      <c r="B956" s="23" t="s">
        <v>2426</v>
      </c>
    </row>
    <row r="957" spans="1:2" x14ac:dyDescent="0.2">
      <c r="A957" s="64" t="s">
        <v>2427</v>
      </c>
      <c r="B957" s="23" t="s">
        <v>2428</v>
      </c>
    </row>
    <row r="958" spans="1:2" x14ac:dyDescent="0.2">
      <c r="A958" s="91">
        <v>16</v>
      </c>
      <c r="B958" s="23" t="s">
        <v>2487</v>
      </c>
    </row>
    <row r="959" spans="1:2" x14ac:dyDescent="0.2">
      <c r="A959" s="97" t="s">
        <v>1993</v>
      </c>
      <c r="B959" s="23" t="s">
        <v>2429</v>
      </c>
    </row>
    <row r="960" spans="1:2" x14ac:dyDescent="0.2">
      <c r="A960" s="23" t="s">
        <v>539</v>
      </c>
      <c r="B960" s="23" t="s">
        <v>2430</v>
      </c>
    </row>
    <row r="961" spans="1:2" x14ac:dyDescent="0.2">
      <c r="A961" s="23" t="s">
        <v>1992</v>
      </c>
      <c r="B961" s="23" t="str">
        <f>CONCATENATE(B959,"; ",B960)</f>
        <v>All system components included in or connected to the cardholder data environment (CDE); The process of determining the CDE and subsequent PCI scope</v>
      </c>
    </row>
    <row r="962" spans="1:2" x14ac:dyDescent="0.2">
      <c r="A962" s="23" t="s">
        <v>2000</v>
      </c>
      <c r="B962" s="23" t="str">
        <f>B959</f>
        <v>All system components included in or connected to the cardholder data environment (CDE)</v>
      </c>
    </row>
    <row r="963" spans="1:2" x14ac:dyDescent="0.2">
      <c r="A963" s="98" t="s">
        <v>1994</v>
      </c>
      <c r="B963" s="23" t="str">
        <f>CONCATENATE(B949,"; ",B959)</f>
        <v>Implement an incident response plan. Be prepared to respond immediately to a system breach.; All system components included in or connected to the cardholder data environment (CDE)</v>
      </c>
    </row>
    <row r="964" spans="1:2" x14ac:dyDescent="0.2">
      <c r="A964" s="98" t="s">
        <v>1995</v>
      </c>
      <c r="B964" s="23" t="str">
        <f>CONCATENATE(B942,"; ",B932)</f>
        <v>Maintain and implement policies and procedures to manage service providers, with whom cardholder data is shared, or that could affect the security of cardholder data, as follows; Assign to an individual or team the following information security management responsibilities:</v>
      </c>
    </row>
    <row r="965" spans="1:2" x14ac:dyDescent="0.2">
      <c r="A965" s="23" t="s">
        <v>2431</v>
      </c>
      <c r="B965" s="23" t="str">
        <f>CONCATENATE(B942,"; ",B757)</f>
        <v>Maintain and implement policies and procedures to manage service providers, with whom cardholder data is shared, or that could affect the security of cardholder data, as follows; Never send unprotected PANs by end-user messaging technologies (for example, e-mail, instant messaging, SMS, chat, etc.).</v>
      </c>
    </row>
    <row r="966" spans="1:2" x14ac:dyDescent="0.2">
      <c r="A966" s="98" t="s">
        <v>1999</v>
      </c>
      <c r="B966" s="23" t="str">
        <f>CONCATENATE(B796,"; ",B807)</f>
        <v>Restrict access to cardholder data by business need to know; Assign a unique ID to each person with computer access</v>
      </c>
    </row>
    <row r="967" spans="1:2" x14ac:dyDescent="0.2">
      <c r="A967" s="98" t="s">
        <v>2002</v>
      </c>
      <c r="B967" s="23" t="str">
        <f>CONCATENATE(B718,"; ",B807)</f>
        <v>Always change vendor-supplied defaults and remove or disable unnecessary default accounts before installing a system on the network. This applies to ALL default passwords, including but not limited to those used by operating systems, software that provides security services, application and system accounts, point-of-sale (POS) terminals, payment applications, Simple Network Management Protocol (SNMP) community strings, etc.).; Assign a unique ID to each person with computer access</v>
      </c>
    </row>
    <row r="968" spans="1:2" x14ac:dyDescent="0.2">
      <c r="A968" s="98" t="s">
        <v>2005</v>
      </c>
      <c r="B968" s="23" t="str">
        <f>CONCATENATE(B807,"; ",B757)</f>
        <v>Assign a unique ID to each person with computer access; Never send unprotected PANs by end-user messaging technologies (for example, e-mail, instant messaging, SMS, chat, etc.).</v>
      </c>
    </row>
    <row r="969" spans="1:2" ht="42" x14ac:dyDescent="0.2">
      <c r="A969" s="98" t="s">
        <v>2003</v>
      </c>
      <c r="B969" s="23" t="str">
        <f>CONCATENATE(B863,"; ",B872,"; ",B883,"; ",B889,"; ",B893)</f>
        <v>Implement audit trails to link all access to system components to each individual user.; Record at least the following audit trail entries for all system components for each event:; Secure audit trails so they cannot be altered.; Review logs and security events for all system components to identify anomalies or suspicious activity. Note: Log harvesting, parsing, and alerting tools may be used to meet this Requirement.; Retain audit trail history for at least one year, with a minimum of three months immediately available for analysis (for example, online, archived, or restorable from backup).</v>
      </c>
    </row>
    <row r="970" spans="1:2" ht="42" x14ac:dyDescent="0.2">
      <c r="A970" s="98" t="s">
        <v>2006</v>
      </c>
      <c r="B970" s="23" t="str">
        <f>CONCATENATE(B772,"; ",B783,"; ",B784,"; ",B785)</f>
        <v>Follow change control processes and procedures for all changes to system components. The processes must include the following:; Address common coding vulnerabilities in software-development processes as follows: • Train developers at least annually in up-to-date secure coding techniques, including how to avoid common coding vulnerabilities. • Develop applications based on secure coding guidelines.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 Injection flaws, particularly SQL injection. Also consider OS Command Injection, LDAP and XPath injection flaws as well as other injection flaws.; Buffer overflows</v>
      </c>
    </row>
    <row r="971" spans="1:2" ht="28" x14ac:dyDescent="0.2">
      <c r="A971" s="98" t="s">
        <v>2007</v>
      </c>
      <c r="B971" s="23" t="str">
        <f>CONCATENATE(B772,"; ",B942,"; ",B948)</f>
        <v>Follow change control processes and procedures for all changes to system components. The processes must include the following:; Maintain and implement policies and procedures to manage service providers, with whom cardholder data is shared, or that could affect the security of cardholder data, as follows; Additional requirement for service providers only: 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v>
      </c>
    </row>
    <row r="972" spans="1:2" x14ac:dyDescent="0.2">
      <c r="A972" s="98" t="s">
        <v>2008</v>
      </c>
      <c r="B972" s="23" t="str">
        <f>CONCATENATE(B916,"; ",B942)</f>
        <v>Establish, publish, maintain, and disseminate a security policy.; Maintain and implement policies and procedures to manage service providers, with whom cardholder data is shared, or that could affect the security of cardholder data, as follows</v>
      </c>
    </row>
    <row r="973" spans="1:2" ht="29" thickBot="1" x14ac:dyDescent="0.25">
      <c r="A973" s="98" t="s">
        <v>2009</v>
      </c>
      <c r="B973" s="23" t="str">
        <f>CONCATENATE(B916,"; ",B942,"; ",B768)</f>
        <v>Establish, publish, maintain, and disseminate a security policy.; Maintain and implement policies and procedures to manage service providers, with whom cardholder data is shared, or that could affect the security of cardholder data, as follows; Ensure that all system components and software are protected from known vulnerabilities by installing applicable vendor-supplied security patches. Install critical security patches within one month of release. Note: Critical security patches should be identified according to the risk ranking process defined in Requirement 6.1.</v>
      </c>
    </row>
    <row r="974" spans="1:2" ht="17" thickBot="1" x14ac:dyDescent="0.25">
      <c r="A974" s="99" t="s">
        <v>2010</v>
      </c>
      <c r="B974" s="23" t="str">
        <f>CONCATENATE(B917,"; ",B942)</f>
        <v>Review the security policy at least annually and update the policy when the environment changes.; Maintain and implement policies and procedures to manage service providers, with whom cardholder data is shared, or that could affect the security of cardholder data, as follows</v>
      </c>
    </row>
    <row r="975" spans="1:2" ht="17" thickBot="1" x14ac:dyDescent="0.25">
      <c r="A975" s="99" t="s">
        <v>1997</v>
      </c>
      <c r="B975" s="23" t="str">
        <f>CONCATENATE(B942,"; ",B757)</f>
        <v>Maintain and implement policies and procedures to manage service providers, with whom cardholder data is shared, or that could affect the security of cardholder data, as follows; Never send unprotected PANs by end-user messaging technologies (for example, e-mail, instant messaging, SMS, chat, etc.).</v>
      </c>
    </row>
    <row r="976" spans="1:2" ht="29" thickBot="1" x14ac:dyDescent="0.25">
      <c r="A976" s="100" t="s">
        <v>2011</v>
      </c>
      <c r="B976" s="23" t="str">
        <f>CONCATENATE(B916,"; ",B917,"; ",B942)</f>
        <v>Establish, publish, maintain, and disseminate a security policy.; Review the security policy at least annually and update the policy when the environment changes.; Maintain and implement policies and procedures to manage service providers, with whom cardholder data is shared, or that could affect the security of cardholder data, as follows</v>
      </c>
    </row>
    <row r="977" spans="1:2" ht="29" thickBot="1" x14ac:dyDescent="0.25">
      <c r="A977" s="100" t="s">
        <v>2012</v>
      </c>
      <c r="B977" s="23" t="str">
        <f>CONCATENATE(B949,"; ",B942,"; ",B772)</f>
        <v>Implement an incident response plan. Be prepared to respond immediately to a system breach.; Maintain and implement policies and procedures to manage service providers, with whom cardholder data is shared, or that could affect the security of cardholder data, as follows; Follow change control processes and procedures for all changes to system components. The processes must include the following:</v>
      </c>
    </row>
    <row r="978" spans="1:2" ht="17" thickBot="1" x14ac:dyDescent="0.25">
      <c r="A978" s="99" t="s">
        <v>2013</v>
      </c>
      <c r="B978" s="23" t="str">
        <f>CONCATENATE(B945,"; ",B834)</f>
        <v>Ensure there is an established process for engaging service providers including proper due diligence prior to engagement.; Restrict physical access to cardholder data</v>
      </c>
    </row>
    <row r="979" spans="1:2" ht="17" thickBot="1" x14ac:dyDescent="0.25">
      <c r="A979" s="100" t="s">
        <v>2014</v>
      </c>
      <c r="B979" s="23" t="str">
        <f>CONCATENATE(B945,"; ",B755)</f>
        <v>Ensure there is an established process for engaging service providers including proper due diligence prior to engagement.; Use strong cryptography and security protocols to safeguard sensitive cardholder data during transmission over open, public networks, including the following: • Only trusted keys and certificates are accepted. • The protocol in use only supports secure versions or configurations. • The encryption strength is appropriate for the encryption methodology in use. Note: Where SSL/early TLS is used, the requirements in Appendix A2 must be completed. Examples of open, public networks include but are not limited to: • The Internet • Wireless technologies, including 802.11 and Bluetooth • Cellular technologies, for example, Global System for Mobile communications (GSM), Code division multiple access (CDMA) • General Packet Radio Service (GPRS). • Satellite communications.</v>
      </c>
    </row>
    <row r="980" spans="1:2" ht="17" thickBot="1" x14ac:dyDescent="0.25">
      <c r="A980" s="99" t="s">
        <v>2016</v>
      </c>
      <c r="B980" s="23" t="str">
        <f>CONCATENATE(B911,"; ",B942)</f>
        <v>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 Maintain and implement policies and procedures to manage service providers, with whom cardholder data is shared, or that could affect the security of cardholder data, as follows</v>
      </c>
    </row>
    <row r="981" spans="1:2" ht="43" thickBot="1" x14ac:dyDescent="0.25">
      <c r="A981" s="100" t="s">
        <v>2017</v>
      </c>
      <c r="B981" s="23" t="str">
        <f>CONCATENATE(B695,"; ",B894,"; ",B889,"; ",B872,"; ",B864,"; ",B911)</f>
        <v>Establish and implement firewall and router configuration standards that include the following:; Additional requirement for service providers only: Implement a process for the timely detection and reporting of failures of critical security control systems, including but not limited to failure of: • Firewalls • IDS/IPS • FIM • Anti-virus • Physical access controls • Logical access controls • Audit logging mechanisms • Segmentation controls (if used) Note: This requirement is a best practice until January 31, 2018, after which it becomes a requirement.; Review logs and security events for all system components to identify anomalies or suspicious activity. Note: Log harvesting, parsing, and alerting tools may be used to meet this Requirement.; Record at least the following audit trail entries for all system components for each event:; Implement automated audit trails for all system components to reconstruct the following events:; 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v>
      </c>
    </row>
    <row r="982" spans="1:2" x14ac:dyDescent="0.2">
      <c r="A982" s="98" t="s">
        <v>2018</v>
      </c>
      <c r="B982" s="23" t="str">
        <f>CONCATENATE(B916,"; ",B834)</f>
        <v>Establish, publish, maintain, and disseminate a security policy.; Restrict physical access to cardholder data</v>
      </c>
    </row>
    <row r="983" spans="1:2" x14ac:dyDescent="0.2">
      <c r="A983" s="98" t="s">
        <v>2019</v>
      </c>
      <c r="B983" s="23" t="str">
        <f>CONCATENATE(B930,"; ",B932)</f>
        <v>Ensure that the security policy and procedures clearly define information security responsibilities for all personnel.; Assign to an individual or team the following information security management responsibilities:</v>
      </c>
    </row>
    <row r="984" spans="1:2" ht="17" thickBot="1" x14ac:dyDescent="0.25">
      <c r="A984" s="98" t="s">
        <v>2021</v>
      </c>
      <c r="B984" s="23" t="str">
        <f>CONCATENATE(B938,"; ",B783)</f>
        <v>Implement a formal security awareness program to make all personnel aware of the cardholder data security policy and procedures.; Address common coding vulnerabilities in software-development processes as follows: • Train developers at least annually in up-to-date secure coding techniques, including how to avoid common coding vulnerabilities. • Develop applications based on secure coding guidelines.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v>
      </c>
    </row>
    <row r="985" spans="1:2" ht="29" thickBot="1" x14ac:dyDescent="0.25">
      <c r="A985" s="99" t="s">
        <v>2023</v>
      </c>
      <c r="B985" s="23" t="str">
        <f>CONCATENATE(B771,"; ",B780)</f>
        <v>Review custom code prior to release to production or customers in order to identify any potential coding vulnerability (using either manual or automated processes) to include at least the following: • Code changes are reviewed by individuals other than the originating code author, and by individuals knowledgeable about code-review techniques and secure coding practices. • Code reviews ensure code is developed according to secure coding guidelines • Appropriate corrections are implemented prior to release. • Code-review results are reviewed and approved by management prior to release. Note: This requirement for code reviews applies to all custom code (both internal and public-facing), as part of the system development life cycle. Code reviews can be conducted by knowledgeable internal personnel or third parties. Public-facing web applications are also subject to additional controls, to address ongoing threats and vulnerabilities after implementation, as defined at PCI DSS Requirement 6.6.; Functionality testing to verify that the change does not adversely impact the security of the system.</v>
      </c>
    </row>
    <row r="986" spans="1:2" ht="17" thickBot="1" x14ac:dyDescent="0.25">
      <c r="A986" s="100" t="s">
        <v>2024</v>
      </c>
      <c r="B986" s="23" t="str">
        <f>CONCATENATE(B769,"; ",B770)</f>
        <v>Develop internal and external software applications (including web-based administrative access to applications) securely, as follows: • In accordance with PCI DSS (for example, secure authentication and logging) • Based on industry standards and/or best practices. • Incorporating information security throughout the software-development life cycle Note: This applies to all software developed internally as well as bespoke or custom software developed by a third party.; Remove development, test and/or custom application accounts, user IDs, and passwords before applications become active or are released to customers.</v>
      </c>
    </row>
    <row r="987" spans="1:2" ht="29" thickBot="1" x14ac:dyDescent="0.25">
      <c r="A987" s="98" t="s">
        <v>2025</v>
      </c>
      <c r="B987" s="23" t="str">
        <f>CONCATENATE(B949,"; ",B942,"; ",B948)</f>
        <v>Implement an incident response plan. Be prepared to respond immediately to a system breach.; Maintain and implement policies and procedures to manage service providers, with whom cardholder data is shared, or that could affect the security of cardholder data, as follows; Additional requirement for service providers only: 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v>
      </c>
    </row>
    <row r="988" spans="1:2" ht="29" thickBot="1" x14ac:dyDescent="0.25">
      <c r="A988" s="99" t="s">
        <v>2026</v>
      </c>
      <c r="B988" s="23" t="str">
        <f>CONCATENATE(B938,"; ",B796,"; ",B807,"; ",B834)</f>
        <v>Implement a formal security awareness program to make all personnel aware of the cardholder data security policy and procedures.; Restrict access to cardholder data by business need to know; Assign a unique ID to each person with computer access; Restrict physical access to cardholder data</v>
      </c>
    </row>
    <row r="989" spans="1:2" ht="17" thickBot="1" x14ac:dyDescent="0.25">
      <c r="A989" s="100" t="s">
        <v>2027</v>
      </c>
      <c r="B989" s="23" t="str">
        <f>CONCATENATE(B796,"; ",B807,"; ",B834)</f>
        <v>Restrict access to cardholder data by business need to know; Assign a unique ID to each person with computer access; Restrict physical access to cardholder data</v>
      </c>
    </row>
    <row r="990" spans="1:2" x14ac:dyDescent="0.2">
      <c r="A990" s="98" t="s">
        <v>2432</v>
      </c>
      <c r="B990" s="23" t="str">
        <f>CONCATENATE(B916,"; ",B765)</f>
        <v>Establish, publish, maintain, and disseminate a security policy.; Ensure that security policies and operational procedures for protecting systems against malware are documented, in use, and known to all affected parties.</v>
      </c>
    </row>
    <row r="991" spans="1:2" ht="29" thickBot="1" x14ac:dyDescent="0.25">
      <c r="A991" s="98" t="s">
        <v>2028</v>
      </c>
      <c r="B991" s="23" t="str">
        <f>CONCATENATE(B916,"; ",B932,"; ",B938)</f>
        <v>Establish, publish, maintain, and disseminate a security policy.; Assign to an individual or team the following information security management responsibilities:; Implement a formal security awareness program to make all personnel aware of the cardholder data security policy and procedures.</v>
      </c>
    </row>
    <row r="992" spans="1:2" ht="17" thickBot="1" x14ac:dyDescent="0.25">
      <c r="A992" s="99" t="s">
        <v>2029</v>
      </c>
      <c r="B992" s="23" t="str">
        <f>CONCATENATE(B901,"; ",B905)</f>
        <v>Run internal and external network vulnerability scans at least quarterly and after any significant change in the network (such as new system component installations, changes in network topology, firewall rule modifications, product upgrades). Note: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 Implement a methodology for penetration testing that includes the following: • Is based on industry-accepted penetration testing approaches (for example, NIST SP800-115) • Includes coverage for the entire CDE perimeter and critical systems • Includes testing from both inside and outside the network • Includes testing to validate any segmentation and scope-reduction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v>
      </c>
    </row>
    <row r="993" spans="1:2" ht="17" thickBot="1" x14ac:dyDescent="0.25">
      <c r="A993" s="100" t="s">
        <v>2030</v>
      </c>
      <c r="B993" s="23" t="str">
        <f>CONCATENATE(B901,"; ",B942)</f>
        <v>Run internal and external network vulnerability scans at least quarterly and after any significant change in the network (such as new system component installations, changes in network topology, firewall rule modifications, product upgrades). Note: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 Maintain and implement policies and procedures to manage service providers, with whom cardholder data is shared, or that could affect the security of cardholder data, as follows</v>
      </c>
    </row>
    <row r="994" spans="1:2" x14ac:dyDescent="0.2">
      <c r="A994" s="98" t="s">
        <v>2031</v>
      </c>
      <c r="B994" s="23" t="str">
        <f>CONCATENATE(B949,"; ",B862)</f>
        <v>Implement an incident response plan. Be prepared to respond immediately to a system breach.; Track and monitor all access to network resources and cardholder data</v>
      </c>
    </row>
    <row r="995" spans="1:2" ht="56" x14ac:dyDescent="0.2">
      <c r="A995" s="98" t="s">
        <v>2004</v>
      </c>
      <c r="B995" s="23" t="str">
        <f>CONCATENATE(B863,"; ",B872,"; ",B883,"; ",B889,"; ",B893,"; ",B834)</f>
        <v>Implement audit trails to link all access to system components to each individual user.; Record at least the following audit trail entries for all system components for each event:; Secure audit trails so they cannot be altered.; Review logs and security events for all system components to identify anomalies or suspicious activity. Note: Log harvesting, parsing, and alerting tools may be used to meet this Requirement.; Retain audit trail history for at least one year, with a minimum of three months immediately available for analysis (for example, online, archived, or restorable from backup).; Restrict physical access to cardholder data</v>
      </c>
    </row>
    <row r="996" spans="1:2" x14ac:dyDescent="0.2">
      <c r="B996"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L1685"/>
  <sheetViews>
    <sheetView workbookViewId="0">
      <selection activeCell="M1" sqref="M1"/>
    </sheetView>
  </sheetViews>
  <sheetFormatPr baseColWidth="10" defaultColWidth="8.75" defaultRowHeight="12" x14ac:dyDescent="0.2"/>
  <cols>
    <col min="1" max="1" width="9.875" style="53" bestFit="1" customWidth="1"/>
    <col min="2" max="2" width="8" style="53" bestFit="1" customWidth="1"/>
    <col min="3" max="3" width="11.375" style="53" bestFit="1" customWidth="1"/>
    <col min="4" max="4" width="12" style="53" bestFit="1" customWidth="1"/>
    <col min="5" max="5" width="5" style="53" bestFit="1" customWidth="1"/>
    <col min="6" max="6" width="7" style="53" bestFit="1" customWidth="1"/>
    <col min="7" max="7" width="10.75" style="53" bestFit="1" customWidth="1"/>
    <col min="8" max="8" width="15.125" style="53" bestFit="1" customWidth="1"/>
    <col min="9" max="9" width="11" style="53" bestFit="1" customWidth="1"/>
    <col min="10" max="10" width="13.75" style="53" bestFit="1" customWidth="1"/>
    <col min="11" max="11" width="7.875" style="53" bestFit="1" customWidth="1"/>
    <col min="12" max="16384" width="8.75" style="53"/>
  </cols>
  <sheetData>
    <row r="1" spans="1:12" ht="26" x14ac:dyDescent="0.2">
      <c r="A1" s="88" t="s">
        <v>1937</v>
      </c>
      <c r="B1" s="53" t="s">
        <v>2499</v>
      </c>
      <c r="L1"/>
    </row>
    <row r="2" spans="1:12" ht="16" x14ac:dyDescent="0.2">
      <c r="A2" s="88" t="s">
        <v>1965</v>
      </c>
      <c r="B2" s="89">
        <v>0</v>
      </c>
      <c r="L2"/>
    </row>
    <row r="3" spans="1:12" ht="16" x14ac:dyDescent="0.2">
      <c r="L3"/>
    </row>
    <row r="4" spans="1:12" ht="26" x14ac:dyDescent="0.2">
      <c r="A4" s="88" t="s">
        <v>1983</v>
      </c>
      <c r="B4" s="88" t="s">
        <v>1934</v>
      </c>
      <c r="C4" s="88" t="s">
        <v>1935</v>
      </c>
      <c r="D4" s="88" t="s">
        <v>1936</v>
      </c>
      <c r="E4" s="88" t="s">
        <v>1981</v>
      </c>
      <c r="F4" s="88" t="s">
        <v>488</v>
      </c>
      <c r="G4" s="88" t="s">
        <v>1982</v>
      </c>
      <c r="H4" s="88" t="s">
        <v>491</v>
      </c>
      <c r="I4" s="88" t="s">
        <v>490</v>
      </c>
      <c r="J4" s="88" t="s">
        <v>489</v>
      </c>
      <c r="K4" s="88" t="s">
        <v>1954</v>
      </c>
      <c r="L4"/>
    </row>
    <row r="5" spans="1:12" ht="39" x14ac:dyDescent="0.2">
      <c r="A5" s="89">
        <v>8</v>
      </c>
      <c r="B5" s="89" t="s">
        <v>149</v>
      </c>
      <c r="C5" s="89" t="s">
        <v>12</v>
      </c>
      <c r="D5" s="90">
        <v>0</v>
      </c>
      <c r="E5" s="89">
        <v>0</v>
      </c>
      <c r="F5" s="89">
        <v>0</v>
      </c>
      <c r="G5" s="89" t="s">
        <v>542</v>
      </c>
      <c r="H5" s="89">
        <v>0</v>
      </c>
      <c r="I5" s="89">
        <v>0</v>
      </c>
      <c r="J5" s="89" t="s">
        <v>737</v>
      </c>
      <c r="K5" s="89">
        <v>0</v>
      </c>
      <c r="L5"/>
    </row>
    <row r="6" spans="1:12" ht="78" x14ac:dyDescent="0.2">
      <c r="A6" s="89">
        <v>9</v>
      </c>
      <c r="B6" s="89" t="s">
        <v>150</v>
      </c>
      <c r="C6" s="89" t="s">
        <v>114</v>
      </c>
      <c r="D6" s="90">
        <v>0</v>
      </c>
      <c r="E6" s="89">
        <v>0</v>
      </c>
      <c r="F6" s="89">
        <v>0</v>
      </c>
      <c r="G6" s="89" t="s">
        <v>542</v>
      </c>
      <c r="H6" s="89">
        <v>0</v>
      </c>
      <c r="I6" s="89">
        <v>0</v>
      </c>
      <c r="J6" s="89" t="s">
        <v>738</v>
      </c>
      <c r="K6" s="89">
        <v>0</v>
      </c>
      <c r="L6"/>
    </row>
    <row r="7" spans="1:12" ht="52" x14ac:dyDescent="0.2">
      <c r="A7" s="89">
        <v>10</v>
      </c>
      <c r="B7" s="89" t="s">
        <v>151</v>
      </c>
      <c r="C7" s="89" t="s">
        <v>13</v>
      </c>
      <c r="D7" s="90">
        <v>0</v>
      </c>
      <c r="E7" s="89">
        <v>0</v>
      </c>
      <c r="F7" s="89">
        <v>0</v>
      </c>
      <c r="G7" s="89" t="s">
        <v>542</v>
      </c>
      <c r="H7" s="89">
        <v>0</v>
      </c>
      <c r="I7" s="89">
        <v>0</v>
      </c>
      <c r="J7" s="89" t="s">
        <v>738</v>
      </c>
      <c r="K7" s="89">
        <v>0</v>
      </c>
      <c r="L7"/>
    </row>
    <row r="8" spans="1:12" ht="117" x14ac:dyDescent="0.2">
      <c r="A8" s="89">
        <v>11</v>
      </c>
      <c r="B8" s="89" t="s">
        <v>152</v>
      </c>
      <c r="C8" s="89" t="s">
        <v>2468</v>
      </c>
      <c r="D8" s="90">
        <v>0</v>
      </c>
      <c r="E8" s="89">
        <v>0</v>
      </c>
      <c r="F8" s="89">
        <v>0</v>
      </c>
      <c r="G8" s="89" t="s">
        <v>540</v>
      </c>
      <c r="H8" s="89">
        <v>0</v>
      </c>
      <c r="I8" s="89">
        <v>0</v>
      </c>
      <c r="J8" s="89" t="s">
        <v>737</v>
      </c>
      <c r="K8" s="89" t="s">
        <v>1994</v>
      </c>
      <c r="L8"/>
    </row>
    <row r="9" spans="1:12" ht="39" x14ac:dyDescent="0.2">
      <c r="A9" s="89">
        <v>12</v>
      </c>
      <c r="B9" s="89" t="s">
        <v>153</v>
      </c>
      <c r="C9" s="89" t="s">
        <v>803</v>
      </c>
      <c r="D9" s="90">
        <v>0</v>
      </c>
      <c r="E9" s="89">
        <v>0</v>
      </c>
      <c r="F9" s="89">
        <v>0</v>
      </c>
      <c r="G9" s="89" t="s">
        <v>540</v>
      </c>
      <c r="H9" s="89">
        <v>0</v>
      </c>
      <c r="I9" s="89">
        <v>0</v>
      </c>
      <c r="J9" s="89" t="s">
        <v>737</v>
      </c>
      <c r="K9" s="89">
        <v>0</v>
      </c>
      <c r="L9"/>
    </row>
    <row r="10" spans="1:12" ht="52" x14ac:dyDescent="0.2">
      <c r="A10" s="89">
        <v>13</v>
      </c>
      <c r="B10" s="89" t="s">
        <v>154</v>
      </c>
      <c r="C10" s="89" t="s">
        <v>419</v>
      </c>
      <c r="D10" s="90">
        <v>0</v>
      </c>
      <c r="E10" s="89">
        <v>0</v>
      </c>
      <c r="F10" s="90" t="s">
        <v>523</v>
      </c>
      <c r="G10" s="90" t="s">
        <v>543</v>
      </c>
      <c r="H10" s="90" t="s">
        <v>619</v>
      </c>
      <c r="I10" s="90" t="s">
        <v>619</v>
      </c>
      <c r="J10" s="89" t="s">
        <v>737</v>
      </c>
      <c r="K10" s="89">
        <v>0</v>
      </c>
      <c r="L10"/>
    </row>
    <row r="11" spans="1:12" ht="284" x14ac:dyDescent="0.2">
      <c r="A11" s="89">
        <v>14</v>
      </c>
      <c r="B11" s="89" t="s">
        <v>161</v>
      </c>
      <c r="C11" s="89" t="s">
        <v>115</v>
      </c>
      <c r="D11" s="90">
        <v>0</v>
      </c>
      <c r="E11" s="89" t="s">
        <v>493</v>
      </c>
      <c r="F11" s="89">
        <v>0</v>
      </c>
      <c r="G11" s="89" t="s">
        <v>546</v>
      </c>
      <c r="H11" s="89" t="s">
        <v>620</v>
      </c>
      <c r="I11" s="89" t="s">
        <v>622</v>
      </c>
      <c r="J11" s="89" t="s">
        <v>740</v>
      </c>
      <c r="K11" s="89">
        <v>12.8</v>
      </c>
      <c r="L11"/>
    </row>
    <row r="12" spans="1:12" ht="78" x14ac:dyDescent="0.2">
      <c r="A12" s="89">
        <v>15</v>
      </c>
      <c r="B12" s="89" t="s">
        <v>162</v>
      </c>
      <c r="C12" s="89" t="s">
        <v>446</v>
      </c>
      <c r="D12" s="90">
        <v>0</v>
      </c>
      <c r="E12" s="89" t="s">
        <v>493</v>
      </c>
      <c r="F12" s="89">
        <v>0</v>
      </c>
      <c r="G12" s="89" t="s">
        <v>546</v>
      </c>
      <c r="H12" s="89" t="s">
        <v>620</v>
      </c>
      <c r="I12" s="89" t="s">
        <v>622</v>
      </c>
      <c r="J12" s="89">
        <v>0</v>
      </c>
      <c r="K12" s="89">
        <v>12.8</v>
      </c>
      <c r="L12"/>
    </row>
    <row r="13" spans="1:12" ht="117" x14ac:dyDescent="0.2">
      <c r="A13" s="89">
        <v>16</v>
      </c>
      <c r="B13" s="89" t="s">
        <v>163</v>
      </c>
      <c r="C13" s="89" t="s">
        <v>15</v>
      </c>
      <c r="D13" s="90">
        <v>0</v>
      </c>
      <c r="E13" s="89" t="s">
        <v>493</v>
      </c>
      <c r="F13" s="89">
        <v>0</v>
      </c>
      <c r="G13" s="89" t="s">
        <v>546</v>
      </c>
      <c r="H13" s="89" t="s">
        <v>619</v>
      </c>
      <c r="I13" s="89">
        <v>0</v>
      </c>
      <c r="J13" s="89" t="s">
        <v>741</v>
      </c>
      <c r="K13" s="89">
        <v>12.8</v>
      </c>
      <c r="L13"/>
    </row>
    <row r="14" spans="1:12" ht="234" x14ac:dyDescent="0.2">
      <c r="A14" s="89">
        <v>17</v>
      </c>
      <c r="B14" s="89" t="s">
        <v>400</v>
      </c>
      <c r="C14" s="89" t="s">
        <v>406</v>
      </c>
      <c r="D14" s="90">
        <v>0</v>
      </c>
      <c r="E14" s="89">
        <v>0</v>
      </c>
      <c r="F14" s="89">
        <v>0</v>
      </c>
      <c r="G14" s="89" t="s">
        <v>546</v>
      </c>
      <c r="H14" s="89" t="s">
        <v>620</v>
      </c>
      <c r="I14" s="89">
        <v>0</v>
      </c>
      <c r="J14" s="89" t="s">
        <v>742</v>
      </c>
      <c r="K14" s="89">
        <v>12.8</v>
      </c>
      <c r="L14"/>
    </row>
    <row r="15" spans="1:12" ht="52" x14ac:dyDescent="0.2">
      <c r="A15" s="89">
        <v>18</v>
      </c>
      <c r="B15" s="89" t="s">
        <v>164</v>
      </c>
      <c r="C15" s="89" t="s">
        <v>813</v>
      </c>
      <c r="D15" s="90">
        <v>0</v>
      </c>
      <c r="E15" s="89">
        <v>0</v>
      </c>
      <c r="F15" s="89">
        <v>0</v>
      </c>
      <c r="G15" s="89" t="s">
        <v>542</v>
      </c>
      <c r="H15" s="89" t="s">
        <v>620</v>
      </c>
      <c r="I15" s="89">
        <v>0</v>
      </c>
      <c r="J15" s="89">
        <v>0</v>
      </c>
      <c r="K15" s="89">
        <v>0</v>
      </c>
      <c r="L15"/>
    </row>
    <row r="16" spans="1:12" ht="78" x14ac:dyDescent="0.2">
      <c r="A16" s="89">
        <v>19</v>
      </c>
      <c r="B16" s="89" t="s">
        <v>165</v>
      </c>
      <c r="C16" s="89" t="s">
        <v>462</v>
      </c>
      <c r="D16" s="90">
        <v>0</v>
      </c>
      <c r="E16" s="89" t="s">
        <v>496</v>
      </c>
      <c r="F16" s="89">
        <v>0</v>
      </c>
      <c r="G16" s="89" t="s">
        <v>547</v>
      </c>
      <c r="H16" s="89" t="s">
        <v>620</v>
      </c>
      <c r="I16" s="89" t="s">
        <v>623</v>
      </c>
      <c r="J16" s="89" t="s">
        <v>743</v>
      </c>
      <c r="K16" s="89">
        <v>0</v>
      </c>
      <c r="L16"/>
    </row>
    <row r="17" spans="1:12" ht="91" x14ac:dyDescent="0.2">
      <c r="A17" s="89">
        <v>20</v>
      </c>
      <c r="B17" s="89" t="s">
        <v>166</v>
      </c>
      <c r="C17" s="89" t="s">
        <v>463</v>
      </c>
      <c r="D17" s="90">
        <v>0</v>
      </c>
      <c r="E17" s="89" t="s">
        <v>496</v>
      </c>
      <c r="F17" s="89">
        <v>0</v>
      </c>
      <c r="G17" s="89" t="s">
        <v>548</v>
      </c>
      <c r="H17" s="89" t="s">
        <v>620</v>
      </c>
      <c r="I17" s="89" t="s">
        <v>624</v>
      </c>
      <c r="J17" s="89">
        <v>0</v>
      </c>
      <c r="K17" s="89">
        <v>0</v>
      </c>
      <c r="L17"/>
    </row>
    <row r="18" spans="1:12" ht="104" x14ac:dyDescent="0.2">
      <c r="A18" s="89">
        <v>21</v>
      </c>
      <c r="B18" s="89" t="s">
        <v>167</v>
      </c>
      <c r="C18" s="89" t="s">
        <v>464</v>
      </c>
      <c r="D18" s="90">
        <v>0</v>
      </c>
      <c r="E18" s="89" t="s">
        <v>496</v>
      </c>
      <c r="F18" s="89">
        <v>0</v>
      </c>
      <c r="G18" s="89">
        <v>0</v>
      </c>
      <c r="H18" s="89" t="s">
        <v>620</v>
      </c>
      <c r="I18" s="89">
        <v>0</v>
      </c>
      <c r="J18" s="89">
        <v>0</v>
      </c>
      <c r="K18" s="89">
        <v>0</v>
      </c>
      <c r="L18"/>
    </row>
    <row r="19" spans="1:12" ht="104" x14ac:dyDescent="0.2">
      <c r="A19" s="89">
        <v>22</v>
      </c>
      <c r="B19" s="89" t="s">
        <v>168</v>
      </c>
      <c r="C19" s="89" t="s">
        <v>418</v>
      </c>
      <c r="D19" s="90">
        <v>0</v>
      </c>
      <c r="E19" s="89" t="s">
        <v>493</v>
      </c>
      <c r="F19" s="89">
        <v>0</v>
      </c>
      <c r="G19" s="89" t="s">
        <v>540</v>
      </c>
      <c r="H19" s="89" t="s">
        <v>620</v>
      </c>
      <c r="I19" s="89">
        <v>0</v>
      </c>
      <c r="J19" s="89">
        <v>0</v>
      </c>
      <c r="K19" s="89">
        <v>0</v>
      </c>
    </row>
    <row r="20" spans="1:12" ht="65" x14ac:dyDescent="0.2">
      <c r="A20" s="89">
        <v>23</v>
      </c>
      <c r="B20" s="89" t="s">
        <v>169</v>
      </c>
      <c r="C20" s="89" t="s">
        <v>420</v>
      </c>
      <c r="D20" s="90">
        <v>0</v>
      </c>
      <c r="E20" s="89" t="s">
        <v>493</v>
      </c>
      <c r="F20" s="89">
        <v>0</v>
      </c>
      <c r="G20" s="89" t="s">
        <v>561</v>
      </c>
      <c r="H20" s="89" t="s">
        <v>620</v>
      </c>
      <c r="I20" s="89" t="s">
        <v>622</v>
      </c>
      <c r="J20" s="89" t="s">
        <v>744</v>
      </c>
      <c r="K20" s="89">
        <v>0</v>
      </c>
    </row>
    <row r="21" spans="1:12" ht="91" x14ac:dyDescent="0.2">
      <c r="A21" s="89">
        <v>25</v>
      </c>
      <c r="B21" s="89" t="s">
        <v>170</v>
      </c>
      <c r="C21" s="89" t="s">
        <v>465</v>
      </c>
      <c r="D21" s="90">
        <v>0</v>
      </c>
      <c r="E21" s="89" t="s">
        <v>496</v>
      </c>
      <c r="F21" s="89">
        <v>0</v>
      </c>
      <c r="G21" s="89" t="s">
        <v>561</v>
      </c>
      <c r="H21" s="89" t="s">
        <v>620</v>
      </c>
      <c r="I21" s="89">
        <v>0</v>
      </c>
      <c r="J21" s="89">
        <v>0</v>
      </c>
      <c r="K21" s="89">
        <v>0</v>
      </c>
    </row>
    <row r="22" spans="1:12" ht="65" x14ac:dyDescent="0.2">
      <c r="A22" s="89">
        <v>27</v>
      </c>
      <c r="B22" s="89" t="s">
        <v>171</v>
      </c>
      <c r="C22" s="89" t="s">
        <v>808</v>
      </c>
      <c r="D22" s="90">
        <v>0</v>
      </c>
      <c r="E22" s="89" t="s">
        <v>494</v>
      </c>
      <c r="F22" s="89">
        <v>0</v>
      </c>
      <c r="G22" s="89">
        <v>0</v>
      </c>
      <c r="H22" s="89" t="s">
        <v>689</v>
      </c>
      <c r="I22" s="89">
        <v>0</v>
      </c>
      <c r="J22" s="89">
        <v>0</v>
      </c>
      <c r="K22" s="89">
        <v>0</v>
      </c>
    </row>
    <row r="23" spans="1:12" ht="91" x14ac:dyDescent="0.2">
      <c r="A23" s="89">
        <v>28</v>
      </c>
      <c r="B23" s="89" t="s">
        <v>172</v>
      </c>
      <c r="C23" s="89" t="s">
        <v>809</v>
      </c>
      <c r="D23" s="90">
        <v>0</v>
      </c>
      <c r="E23" s="89" t="s">
        <v>503</v>
      </c>
      <c r="F23" s="89">
        <v>0</v>
      </c>
      <c r="G23" s="89" t="s">
        <v>549</v>
      </c>
      <c r="H23" s="89" t="s">
        <v>689</v>
      </c>
      <c r="I23" s="89">
        <v>0</v>
      </c>
      <c r="J23" s="89">
        <v>0</v>
      </c>
      <c r="K23" s="89">
        <v>0</v>
      </c>
    </row>
    <row r="24" spans="1:12" ht="52" x14ac:dyDescent="0.2">
      <c r="A24" s="89">
        <v>29</v>
      </c>
      <c r="B24" s="89" t="s">
        <v>466</v>
      </c>
      <c r="C24" s="89" t="s">
        <v>810</v>
      </c>
      <c r="D24" s="90">
        <v>0</v>
      </c>
      <c r="E24" s="89" t="s">
        <v>496</v>
      </c>
      <c r="F24" s="89">
        <v>0</v>
      </c>
      <c r="G24" s="89">
        <v>6.2</v>
      </c>
      <c r="H24" s="89" t="s">
        <v>692</v>
      </c>
      <c r="I24" s="89" t="s">
        <v>624</v>
      </c>
      <c r="J24" s="89" t="s">
        <v>747</v>
      </c>
      <c r="K24" s="89" t="s">
        <v>1996</v>
      </c>
    </row>
    <row r="25" spans="1:12" ht="182" x14ac:dyDescent="0.2">
      <c r="A25" s="89">
        <v>30</v>
      </c>
      <c r="B25" s="89" t="s">
        <v>173</v>
      </c>
      <c r="C25" s="89" t="s">
        <v>811</v>
      </c>
      <c r="D25" s="90">
        <v>0</v>
      </c>
      <c r="E25" s="89" t="s">
        <v>497</v>
      </c>
      <c r="F25" s="89">
        <v>0</v>
      </c>
      <c r="G25" s="89" t="s">
        <v>551</v>
      </c>
      <c r="H25" s="89" t="s">
        <v>691</v>
      </c>
      <c r="I25" s="89" t="s">
        <v>626</v>
      </c>
      <c r="J25" s="89" t="s">
        <v>746</v>
      </c>
      <c r="K25" s="89" t="s">
        <v>1996</v>
      </c>
    </row>
    <row r="26" spans="1:12" ht="78" x14ac:dyDescent="0.2">
      <c r="A26" s="89">
        <v>31</v>
      </c>
      <c r="B26" s="89" t="s">
        <v>174</v>
      </c>
      <c r="C26" s="89" t="s">
        <v>23</v>
      </c>
      <c r="D26" s="90">
        <v>0</v>
      </c>
      <c r="E26" s="89" t="s">
        <v>494</v>
      </c>
      <c r="F26" s="89">
        <v>0</v>
      </c>
      <c r="G26" s="89">
        <v>0</v>
      </c>
      <c r="H26" s="89" t="s">
        <v>689</v>
      </c>
      <c r="I26" s="89">
        <v>0</v>
      </c>
      <c r="J26" s="89">
        <v>0</v>
      </c>
      <c r="K26" s="89">
        <v>0</v>
      </c>
    </row>
    <row r="27" spans="1:12" ht="91" x14ac:dyDescent="0.2">
      <c r="A27" s="89">
        <v>32</v>
      </c>
      <c r="B27" s="89" t="s">
        <v>175</v>
      </c>
      <c r="C27" s="89" t="s">
        <v>812</v>
      </c>
      <c r="D27" s="90">
        <v>0</v>
      </c>
      <c r="E27" s="89" t="s">
        <v>498</v>
      </c>
      <c r="F27" s="89">
        <v>0</v>
      </c>
      <c r="G27" s="89">
        <v>6.2</v>
      </c>
      <c r="H27" s="89" t="s">
        <v>693</v>
      </c>
      <c r="I27" s="89" t="s">
        <v>627</v>
      </c>
      <c r="J27" s="89" t="s">
        <v>748</v>
      </c>
      <c r="K27" s="89">
        <v>0</v>
      </c>
    </row>
    <row r="28" spans="1:12" ht="130" x14ac:dyDescent="0.2">
      <c r="A28" s="89">
        <v>33</v>
      </c>
      <c r="B28" s="89" t="s">
        <v>176</v>
      </c>
      <c r="C28" s="89" t="s">
        <v>487</v>
      </c>
      <c r="D28" s="90">
        <v>0</v>
      </c>
      <c r="E28" s="89" t="s">
        <v>499</v>
      </c>
      <c r="F28" s="89">
        <v>0</v>
      </c>
      <c r="G28" s="89" t="s">
        <v>552</v>
      </c>
      <c r="H28" s="89" t="s">
        <v>693</v>
      </c>
      <c r="I28" s="89">
        <v>0</v>
      </c>
      <c r="J28" s="89" t="s">
        <v>747</v>
      </c>
      <c r="K28" s="89">
        <v>0</v>
      </c>
    </row>
    <row r="29" spans="1:12" ht="143" x14ac:dyDescent="0.2">
      <c r="A29" s="89">
        <v>34</v>
      </c>
      <c r="B29" s="89" t="s">
        <v>177</v>
      </c>
      <c r="C29" s="89" t="s">
        <v>447</v>
      </c>
      <c r="D29" s="90">
        <v>0</v>
      </c>
      <c r="E29" s="89">
        <v>0</v>
      </c>
      <c r="F29" s="89">
        <v>0</v>
      </c>
      <c r="G29" s="89">
        <v>16</v>
      </c>
      <c r="H29" s="89">
        <v>0</v>
      </c>
      <c r="I29" s="89">
        <v>0</v>
      </c>
      <c r="J29" s="89">
        <v>0</v>
      </c>
      <c r="K29" s="89" t="s">
        <v>1997</v>
      </c>
    </row>
    <row r="30" spans="1:12" ht="182" x14ac:dyDescent="0.2">
      <c r="A30" s="89">
        <v>35</v>
      </c>
      <c r="B30" s="89" t="s">
        <v>178</v>
      </c>
      <c r="C30" s="89" t="s">
        <v>407</v>
      </c>
      <c r="D30" s="90">
        <v>0</v>
      </c>
      <c r="E30" s="89" t="s">
        <v>499</v>
      </c>
      <c r="F30" s="89">
        <v>0</v>
      </c>
      <c r="G30" s="89" t="s">
        <v>552</v>
      </c>
      <c r="H30" s="89" t="s">
        <v>694</v>
      </c>
      <c r="I30" s="89">
        <v>0</v>
      </c>
      <c r="J30" s="89">
        <v>0</v>
      </c>
      <c r="K30" s="89">
        <v>0</v>
      </c>
    </row>
    <row r="31" spans="1:12" ht="234" x14ac:dyDescent="0.2">
      <c r="A31" s="89">
        <v>36</v>
      </c>
      <c r="B31" s="89" t="s">
        <v>179</v>
      </c>
      <c r="C31" s="89" t="s">
        <v>408</v>
      </c>
      <c r="D31" s="90">
        <v>0</v>
      </c>
      <c r="E31" s="89" t="s">
        <v>499</v>
      </c>
      <c r="F31" s="89">
        <v>0</v>
      </c>
      <c r="G31" s="89" t="s">
        <v>553</v>
      </c>
      <c r="H31" s="89" t="s">
        <v>695</v>
      </c>
      <c r="I31" s="89">
        <v>0</v>
      </c>
      <c r="J31" s="89" t="s">
        <v>749</v>
      </c>
      <c r="K31" s="89">
        <v>2.4</v>
      </c>
    </row>
    <row r="32" spans="1:12" ht="117" x14ac:dyDescent="0.2">
      <c r="A32" s="89">
        <v>37</v>
      </c>
      <c r="B32" s="89" t="s">
        <v>180</v>
      </c>
      <c r="C32" s="89" t="s">
        <v>437</v>
      </c>
      <c r="D32" s="90">
        <v>0</v>
      </c>
      <c r="E32" s="89" t="s">
        <v>493</v>
      </c>
      <c r="F32" s="89">
        <v>0</v>
      </c>
      <c r="G32" s="89" t="s">
        <v>554</v>
      </c>
      <c r="H32" s="89">
        <v>0</v>
      </c>
      <c r="I32" s="89">
        <v>0</v>
      </c>
      <c r="J32" s="89">
        <v>0</v>
      </c>
      <c r="K32" s="89">
        <v>0</v>
      </c>
    </row>
    <row r="33" spans="1:11" ht="143" x14ac:dyDescent="0.2">
      <c r="A33" s="89">
        <v>38</v>
      </c>
      <c r="B33" s="89" t="s">
        <v>181</v>
      </c>
      <c r="C33" s="89" t="s">
        <v>409</v>
      </c>
      <c r="D33" s="90">
        <v>0</v>
      </c>
      <c r="E33" s="89" t="s">
        <v>500</v>
      </c>
      <c r="F33" s="89">
        <v>0</v>
      </c>
      <c r="G33" s="89" t="s">
        <v>553</v>
      </c>
      <c r="H33" s="89">
        <v>0</v>
      </c>
      <c r="I33" s="89">
        <v>0</v>
      </c>
      <c r="J33" s="89">
        <v>0</v>
      </c>
      <c r="K33" s="89">
        <v>0</v>
      </c>
    </row>
    <row r="34" spans="1:11" ht="91" x14ac:dyDescent="0.2">
      <c r="A34" s="89">
        <v>39</v>
      </c>
      <c r="B34" s="89" t="s">
        <v>182</v>
      </c>
      <c r="C34" s="89" t="s">
        <v>2494</v>
      </c>
      <c r="D34" s="90">
        <v>0</v>
      </c>
      <c r="E34" s="89" t="s">
        <v>500</v>
      </c>
      <c r="F34" s="89">
        <v>0</v>
      </c>
      <c r="G34" s="89" t="s">
        <v>552</v>
      </c>
      <c r="H34" s="89">
        <v>0</v>
      </c>
      <c r="I34" s="89">
        <v>0</v>
      </c>
      <c r="J34" s="89">
        <v>0</v>
      </c>
      <c r="K34" s="89">
        <v>0</v>
      </c>
    </row>
    <row r="35" spans="1:11" ht="78" x14ac:dyDescent="0.2">
      <c r="A35" s="89">
        <v>40</v>
      </c>
      <c r="B35" s="89" t="s">
        <v>183</v>
      </c>
      <c r="C35" s="89" t="s">
        <v>100</v>
      </c>
      <c r="D35" s="90">
        <v>0</v>
      </c>
      <c r="E35" s="89" t="s">
        <v>499</v>
      </c>
      <c r="F35" s="89">
        <v>0</v>
      </c>
      <c r="G35" s="89">
        <v>0</v>
      </c>
      <c r="H35" s="89">
        <v>0</v>
      </c>
      <c r="I35" s="89">
        <v>0</v>
      </c>
      <c r="J35" s="89">
        <v>0</v>
      </c>
      <c r="K35" s="89">
        <v>0</v>
      </c>
    </row>
    <row r="36" spans="1:11" ht="182" x14ac:dyDescent="0.2">
      <c r="A36" s="89">
        <v>41</v>
      </c>
      <c r="B36" s="89" t="s">
        <v>467</v>
      </c>
      <c r="C36" s="89" t="s">
        <v>410</v>
      </c>
      <c r="D36" s="90">
        <v>0</v>
      </c>
      <c r="E36" s="89" t="s">
        <v>496</v>
      </c>
      <c r="F36" s="89">
        <v>0</v>
      </c>
      <c r="G36" s="89" t="s">
        <v>556</v>
      </c>
      <c r="H36" s="89" t="s">
        <v>691</v>
      </c>
      <c r="I36" s="89" t="s">
        <v>628</v>
      </c>
      <c r="J36" s="89" t="s">
        <v>750</v>
      </c>
      <c r="K36" s="89" t="s">
        <v>1998</v>
      </c>
    </row>
    <row r="37" spans="1:11" ht="156" x14ac:dyDescent="0.2">
      <c r="A37" s="89">
        <v>42</v>
      </c>
      <c r="B37" s="89" t="s">
        <v>184</v>
      </c>
      <c r="C37" s="89" t="s">
        <v>438</v>
      </c>
      <c r="D37" s="90">
        <v>0</v>
      </c>
      <c r="E37" s="89" t="s">
        <v>501</v>
      </c>
      <c r="F37" s="89">
        <v>0</v>
      </c>
      <c r="G37" s="89">
        <v>9.1999999999999993</v>
      </c>
      <c r="H37" s="89" t="s">
        <v>691</v>
      </c>
      <c r="I37" s="89" t="s">
        <v>629</v>
      </c>
      <c r="J37" s="89" t="s">
        <v>751</v>
      </c>
      <c r="K37" s="89" t="s">
        <v>1999</v>
      </c>
    </row>
    <row r="38" spans="1:11" ht="78" x14ac:dyDescent="0.2">
      <c r="A38" s="89">
        <v>43</v>
      </c>
      <c r="B38" s="89" t="s">
        <v>185</v>
      </c>
      <c r="C38" s="89" t="s">
        <v>23</v>
      </c>
      <c r="D38" s="90">
        <v>0</v>
      </c>
      <c r="E38" s="89" t="s">
        <v>496</v>
      </c>
      <c r="F38" s="89">
        <v>0</v>
      </c>
      <c r="G38" s="89" t="s">
        <v>551</v>
      </c>
      <c r="H38" s="89" t="s">
        <v>690</v>
      </c>
      <c r="I38" s="89" t="s">
        <v>624</v>
      </c>
      <c r="J38" s="89">
        <v>0</v>
      </c>
      <c r="K38" s="89">
        <v>0</v>
      </c>
    </row>
    <row r="39" spans="1:11" ht="117" x14ac:dyDescent="0.2">
      <c r="A39" s="89">
        <v>44</v>
      </c>
      <c r="B39" s="89" t="s">
        <v>186</v>
      </c>
      <c r="C39" s="89" t="s">
        <v>436</v>
      </c>
      <c r="D39" s="90">
        <v>0</v>
      </c>
      <c r="E39" s="89">
        <v>0</v>
      </c>
      <c r="F39" s="89">
        <v>0</v>
      </c>
      <c r="G39" s="89">
        <v>0</v>
      </c>
      <c r="H39" s="89">
        <v>0</v>
      </c>
      <c r="I39" s="89">
        <v>0</v>
      </c>
      <c r="J39" s="89">
        <v>0</v>
      </c>
      <c r="K39" s="89" t="s">
        <v>2000</v>
      </c>
    </row>
    <row r="40" spans="1:11" ht="65" x14ac:dyDescent="0.2">
      <c r="A40" s="89">
        <v>45</v>
      </c>
      <c r="B40" s="89" t="s">
        <v>188</v>
      </c>
      <c r="C40" s="89" t="s">
        <v>26</v>
      </c>
      <c r="D40" s="90">
        <v>0</v>
      </c>
      <c r="E40" s="89" t="s">
        <v>502</v>
      </c>
      <c r="F40" s="89">
        <v>0</v>
      </c>
      <c r="G40" s="89" t="s">
        <v>559</v>
      </c>
      <c r="H40" s="89" t="s">
        <v>697</v>
      </c>
      <c r="I40" s="89" t="s">
        <v>630</v>
      </c>
      <c r="J40" s="89" t="s">
        <v>752</v>
      </c>
      <c r="K40" s="89" t="s">
        <v>2001</v>
      </c>
    </row>
    <row r="41" spans="1:11" ht="117" x14ac:dyDescent="0.2">
      <c r="A41" s="89">
        <v>46</v>
      </c>
      <c r="B41" s="89" t="s">
        <v>189</v>
      </c>
      <c r="C41" s="89" t="s">
        <v>448</v>
      </c>
      <c r="D41" s="90">
        <v>0</v>
      </c>
      <c r="E41" s="89" t="s">
        <v>502</v>
      </c>
      <c r="F41" s="89">
        <v>0</v>
      </c>
      <c r="G41" s="89" t="s">
        <v>559</v>
      </c>
      <c r="H41" s="89" t="s">
        <v>697</v>
      </c>
      <c r="I41" s="89" t="s">
        <v>631</v>
      </c>
      <c r="J41" s="89" t="s">
        <v>753</v>
      </c>
      <c r="K41" s="89" t="s">
        <v>2001</v>
      </c>
    </row>
    <row r="42" spans="1:11" ht="104" x14ac:dyDescent="0.2">
      <c r="A42" s="89">
        <v>47</v>
      </c>
      <c r="B42" s="89" t="s">
        <v>190</v>
      </c>
      <c r="C42" s="89" t="s">
        <v>1967</v>
      </c>
      <c r="D42" s="90">
        <v>0</v>
      </c>
      <c r="E42" s="89" t="s">
        <v>502</v>
      </c>
      <c r="F42" s="89">
        <v>0</v>
      </c>
      <c r="G42" s="89" t="s">
        <v>559</v>
      </c>
      <c r="H42" s="89" t="s">
        <v>697</v>
      </c>
      <c r="I42" s="89">
        <v>0</v>
      </c>
      <c r="J42" s="89">
        <v>0</v>
      </c>
      <c r="K42" s="89" t="s">
        <v>2001</v>
      </c>
    </row>
    <row r="43" spans="1:11" ht="156" x14ac:dyDescent="0.2">
      <c r="A43" s="89">
        <v>48</v>
      </c>
      <c r="B43" s="89" t="s">
        <v>191</v>
      </c>
      <c r="C43" s="89" t="s">
        <v>1968</v>
      </c>
      <c r="D43" s="90">
        <v>0</v>
      </c>
      <c r="E43" s="89" t="s">
        <v>502</v>
      </c>
      <c r="F43" s="89">
        <v>0</v>
      </c>
      <c r="G43" s="89" t="s">
        <v>559</v>
      </c>
      <c r="H43" s="89" t="s">
        <v>697</v>
      </c>
      <c r="I43" s="89" t="s">
        <v>632</v>
      </c>
      <c r="J43" s="89" t="s">
        <v>752</v>
      </c>
      <c r="K43" s="89" t="s">
        <v>2002</v>
      </c>
    </row>
    <row r="44" spans="1:11" ht="117" x14ac:dyDescent="0.2">
      <c r="A44" s="89">
        <v>49</v>
      </c>
      <c r="B44" s="89" t="s">
        <v>192</v>
      </c>
      <c r="C44" s="89" t="s">
        <v>2478</v>
      </c>
      <c r="D44" s="90">
        <v>0</v>
      </c>
      <c r="E44" s="89" t="s">
        <v>502</v>
      </c>
      <c r="F44" s="89">
        <v>0</v>
      </c>
      <c r="G44" s="89" t="s">
        <v>560</v>
      </c>
      <c r="H44" s="89" t="s">
        <v>697</v>
      </c>
      <c r="I44" s="89" t="s">
        <v>633</v>
      </c>
      <c r="J44" s="89" t="s">
        <v>754</v>
      </c>
      <c r="K44" s="89" t="s">
        <v>2001</v>
      </c>
    </row>
    <row r="45" spans="1:11" ht="78" x14ac:dyDescent="0.2">
      <c r="A45" s="89">
        <v>50</v>
      </c>
      <c r="B45" s="89" t="s">
        <v>193</v>
      </c>
      <c r="C45" s="89" t="s">
        <v>2438</v>
      </c>
      <c r="D45" s="90">
        <v>0</v>
      </c>
      <c r="E45" s="89" t="s">
        <v>502</v>
      </c>
      <c r="F45" s="89">
        <v>0</v>
      </c>
      <c r="G45" s="89" t="s">
        <v>561</v>
      </c>
      <c r="H45" s="89">
        <v>0</v>
      </c>
      <c r="I45" s="89">
        <v>0</v>
      </c>
      <c r="J45" s="89">
        <v>0</v>
      </c>
      <c r="K45" s="89" t="s">
        <v>2002</v>
      </c>
    </row>
    <row r="46" spans="1:11" ht="91" x14ac:dyDescent="0.2">
      <c r="A46" s="89">
        <v>51</v>
      </c>
      <c r="B46" s="89" t="s">
        <v>194</v>
      </c>
      <c r="C46" s="89" t="s">
        <v>27</v>
      </c>
      <c r="D46" s="90">
        <v>0</v>
      </c>
      <c r="E46" s="89" t="s">
        <v>502</v>
      </c>
      <c r="F46" s="89">
        <v>0</v>
      </c>
      <c r="G46" s="89" t="s">
        <v>561</v>
      </c>
      <c r="H46" s="89" t="s">
        <v>697</v>
      </c>
      <c r="I46" s="89">
        <v>0</v>
      </c>
      <c r="J46" s="89">
        <v>0</v>
      </c>
      <c r="K46" s="89" t="s">
        <v>2001</v>
      </c>
    </row>
    <row r="47" spans="1:11" ht="78" x14ac:dyDescent="0.2">
      <c r="A47" s="89">
        <v>52</v>
      </c>
      <c r="B47" s="89" t="s">
        <v>195</v>
      </c>
      <c r="C47" s="89" t="s">
        <v>28</v>
      </c>
      <c r="D47" s="90">
        <v>0</v>
      </c>
      <c r="E47" s="89" t="s">
        <v>502</v>
      </c>
      <c r="F47" s="89">
        <v>0</v>
      </c>
      <c r="G47" s="89" t="s">
        <v>561</v>
      </c>
      <c r="H47" s="89" t="s">
        <v>697</v>
      </c>
      <c r="I47" s="89" t="s">
        <v>634</v>
      </c>
      <c r="J47" s="89" t="s">
        <v>753</v>
      </c>
      <c r="K47" s="89" t="s">
        <v>2001</v>
      </c>
    </row>
    <row r="48" spans="1:11" ht="143" x14ac:dyDescent="0.2">
      <c r="A48" s="89">
        <v>53</v>
      </c>
      <c r="B48" s="89" t="s">
        <v>196</v>
      </c>
      <c r="C48" s="89" t="s">
        <v>2495</v>
      </c>
      <c r="D48" s="90">
        <v>0</v>
      </c>
      <c r="E48" s="89" t="s">
        <v>502</v>
      </c>
      <c r="F48" s="89">
        <v>0</v>
      </c>
      <c r="G48" s="89" t="s">
        <v>561</v>
      </c>
      <c r="H48" s="89" t="s">
        <v>690</v>
      </c>
      <c r="I48" s="89" t="s">
        <v>635</v>
      </c>
      <c r="J48" s="89" t="s">
        <v>755</v>
      </c>
      <c r="K48" s="89" t="s">
        <v>2001</v>
      </c>
    </row>
    <row r="49" spans="1:11" ht="208" x14ac:dyDescent="0.2">
      <c r="A49" s="89">
        <v>54</v>
      </c>
      <c r="B49" s="89" t="s">
        <v>197</v>
      </c>
      <c r="C49" s="89" t="s">
        <v>2496</v>
      </c>
      <c r="D49" s="90">
        <v>0</v>
      </c>
      <c r="E49" s="89" t="s">
        <v>502</v>
      </c>
      <c r="F49" s="89">
        <v>0</v>
      </c>
      <c r="G49" s="89" t="s">
        <v>557</v>
      </c>
      <c r="H49" s="89" t="s">
        <v>698</v>
      </c>
      <c r="I49" s="89">
        <v>0</v>
      </c>
      <c r="J49" s="89">
        <v>0</v>
      </c>
      <c r="K49" s="89">
        <v>0</v>
      </c>
    </row>
    <row r="50" spans="1:11" ht="143" x14ac:dyDescent="0.2">
      <c r="A50" s="89">
        <v>55</v>
      </c>
      <c r="B50" s="89" t="s">
        <v>198</v>
      </c>
      <c r="C50" s="89" t="s">
        <v>449</v>
      </c>
      <c r="D50" s="90">
        <v>0</v>
      </c>
      <c r="E50" s="89" t="s">
        <v>502</v>
      </c>
      <c r="F50" s="89">
        <v>0</v>
      </c>
      <c r="G50" s="89" t="s">
        <v>561</v>
      </c>
      <c r="H50" s="89" t="s">
        <v>698</v>
      </c>
      <c r="I50" s="89">
        <v>0</v>
      </c>
      <c r="J50" s="89">
        <v>0</v>
      </c>
      <c r="K50" s="89" t="s">
        <v>2001</v>
      </c>
    </row>
    <row r="51" spans="1:11" ht="169" x14ac:dyDescent="0.2">
      <c r="A51" s="89">
        <v>56</v>
      </c>
      <c r="B51" s="89" t="s">
        <v>199</v>
      </c>
      <c r="C51" s="89" t="s">
        <v>2497</v>
      </c>
      <c r="D51" s="90">
        <v>0</v>
      </c>
      <c r="E51" s="89" t="s">
        <v>502</v>
      </c>
      <c r="F51" s="89">
        <v>0</v>
      </c>
      <c r="G51" s="89" t="s">
        <v>557</v>
      </c>
      <c r="H51" s="89" t="s">
        <v>698</v>
      </c>
      <c r="I51" s="89">
        <v>0</v>
      </c>
      <c r="J51" s="89">
        <v>0</v>
      </c>
      <c r="K51" s="89">
        <v>0</v>
      </c>
    </row>
    <row r="52" spans="1:11" ht="117" x14ac:dyDescent="0.2">
      <c r="A52" s="89">
        <v>57</v>
      </c>
      <c r="B52" s="89" t="s">
        <v>200</v>
      </c>
      <c r="C52" s="89" t="s">
        <v>85</v>
      </c>
      <c r="D52" s="90">
        <v>0</v>
      </c>
      <c r="E52" s="89" t="s">
        <v>502</v>
      </c>
      <c r="F52" s="89">
        <v>0</v>
      </c>
      <c r="G52" s="89">
        <v>0</v>
      </c>
      <c r="H52" s="89" t="s">
        <v>698</v>
      </c>
      <c r="I52" s="89">
        <v>0</v>
      </c>
      <c r="J52" s="89">
        <v>0</v>
      </c>
      <c r="K52" s="89">
        <v>0</v>
      </c>
    </row>
    <row r="53" spans="1:11" ht="143" x14ac:dyDescent="0.2">
      <c r="A53" s="89">
        <v>58</v>
      </c>
      <c r="B53" s="89" t="s">
        <v>201</v>
      </c>
      <c r="C53" s="89" t="s">
        <v>450</v>
      </c>
      <c r="D53" s="90">
        <v>0</v>
      </c>
      <c r="E53" s="89" t="s">
        <v>502</v>
      </c>
      <c r="F53" s="89">
        <v>0</v>
      </c>
      <c r="G53" s="89">
        <v>0</v>
      </c>
      <c r="H53" s="89" t="s">
        <v>698</v>
      </c>
      <c r="I53" s="89" t="s">
        <v>636</v>
      </c>
      <c r="J53" s="89">
        <v>0</v>
      </c>
      <c r="K53" s="89" t="s">
        <v>2001</v>
      </c>
    </row>
    <row r="54" spans="1:11" ht="117" x14ac:dyDescent="0.2">
      <c r="A54" s="89">
        <v>59</v>
      </c>
      <c r="B54" s="89" t="s">
        <v>202</v>
      </c>
      <c r="C54" s="89" t="s">
        <v>468</v>
      </c>
      <c r="D54" s="90">
        <v>0</v>
      </c>
      <c r="E54" s="89" t="s">
        <v>504</v>
      </c>
      <c r="F54" s="89">
        <v>0</v>
      </c>
      <c r="G54" s="89" t="s">
        <v>558</v>
      </c>
      <c r="H54" s="89" t="s">
        <v>699</v>
      </c>
      <c r="I54" s="89" t="s">
        <v>637</v>
      </c>
      <c r="J54" s="89" t="s">
        <v>756</v>
      </c>
      <c r="K54" s="89" t="s">
        <v>2003</v>
      </c>
    </row>
    <row r="55" spans="1:11" ht="356" x14ac:dyDescent="0.2">
      <c r="A55" s="89">
        <v>60</v>
      </c>
      <c r="B55" s="89" t="s">
        <v>203</v>
      </c>
      <c r="C55" s="89" t="s">
        <v>1986</v>
      </c>
      <c r="D55" s="90">
        <v>0</v>
      </c>
      <c r="E55" s="89" t="s">
        <v>504</v>
      </c>
      <c r="F55" s="89">
        <v>0</v>
      </c>
      <c r="G55" s="89" t="s">
        <v>558</v>
      </c>
      <c r="H55" s="89" t="s">
        <v>699</v>
      </c>
      <c r="I55" s="89" t="s">
        <v>638</v>
      </c>
      <c r="J55" s="89" t="s">
        <v>757</v>
      </c>
      <c r="K55" s="89" t="s">
        <v>2004</v>
      </c>
    </row>
    <row r="56" spans="1:11" ht="169" x14ac:dyDescent="0.2">
      <c r="A56" s="89">
        <v>61</v>
      </c>
      <c r="B56" s="89" t="s">
        <v>204</v>
      </c>
      <c r="C56" s="89" t="s">
        <v>411</v>
      </c>
      <c r="D56" s="90">
        <v>0</v>
      </c>
      <c r="E56" s="89" t="s">
        <v>504</v>
      </c>
      <c r="F56" s="89">
        <v>0</v>
      </c>
      <c r="G56" s="89" t="s">
        <v>558</v>
      </c>
      <c r="H56" s="89" t="s">
        <v>699</v>
      </c>
      <c r="I56" s="89" t="s">
        <v>639</v>
      </c>
      <c r="J56" s="89" t="s">
        <v>758</v>
      </c>
      <c r="K56" s="89">
        <v>10.7</v>
      </c>
    </row>
    <row r="57" spans="1:11" ht="78" x14ac:dyDescent="0.2">
      <c r="A57" s="89">
        <v>62</v>
      </c>
      <c r="B57" s="89" t="s">
        <v>187</v>
      </c>
      <c r="C57" s="89" t="s">
        <v>469</v>
      </c>
      <c r="D57" s="90">
        <v>0</v>
      </c>
      <c r="E57" s="89" t="s">
        <v>495</v>
      </c>
      <c r="F57" s="89">
        <v>0</v>
      </c>
      <c r="G57" s="89" t="s">
        <v>563</v>
      </c>
      <c r="H57" s="89" t="s">
        <v>621</v>
      </c>
      <c r="I57" s="89" t="s">
        <v>640</v>
      </c>
      <c r="J57" s="89" t="s">
        <v>759</v>
      </c>
      <c r="K57" s="89">
        <v>0</v>
      </c>
    </row>
    <row r="58" spans="1:11" ht="91" x14ac:dyDescent="0.2">
      <c r="A58" s="89">
        <v>63</v>
      </c>
      <c r="B58" s="89" t="s">
        <v>205</v>
      </c>
      <c r="C58" s="89" t="s">
        <v>2439</v>
      </c>
      <c r="D58" s="90">
        <v>0</v>
      </c>
      <c r="E58" s="89" t="s">
        <v>495</v>
      </c>
      <c r="F58" s="89">
        <v>0</v>
      </c>
      <c r="G58" s="89">
        <v>0</v>
      </c>
      <c r="H58" s="89" t="s">
        <v>621</v>
      </c>
      <c r="I58" s="89" t="s">
        <v>640</v>
      </c>
      <c r="J58" s="89" t="s">
        <v>760</v>
      </c>
      <c r="K58" s="89">
        <v>0</v>
      </c>
    </row>
    <row r="59" spans="1:11" ht="117" x14ac:dyDescent="0.2">
      <c r="A59" s="89">
        <v>64</v>
      </c>
      <c r="B59" s="89" t="s">
        <v>206</v>
      </c>
      <c r="C59" s="89" t="s">
        <v>104</v>
      </c>
      <c r="D59" s="90">
        <v>0</v>
      </c>
      <c r="E59" s="89" t="s">
        <v>495</v>
      </c>
      <c r="F59" s="89">
        <v>0</v>
      </c>
      <c r="G59" s="89" t="s">
        <v>563</v>
      </c>
      <c r="H59" s="89" t="s">
        <v>621</v>
      </c>
      <c r="I59" s="89" t="s">
        <v>640</v>
      </c>
      <c r="J59" s="89" t="s">
        <v>759</v>
      </c>
      <c r="K59" s="89">
        <v>0</v>
      </c>
    </row>
    <row r="60" spans="1:11" ht="91" x14ac:dyDescent="0.2">
      <c r="A60" s="89">
        <v>65</v>
      </c>
      <c r="B60" s="89" t="s">
        <v>207</v>
      </c>
      <c r="C60" s="89" t="s">
        <v>107</v>
      </c>
      <c r="D60" s="90">
        <v>0</v>
      </c>
      <c r="E60" s="89" t="s">
        <v>495</v>
      </c>
      <c r="F60" s="89">
        <v>0</v>
      </c>
      <c r="G60" s="89" t="s">
        <v>566</v>
      </c>
      <c r="H60" s="89" t="s">
        <v>621</v>
      </c>
      <c r="I60" s="89" t="s">
        <v>640</v>
      </c>
      <c r="J60" s="89" t="s">
        <v>759</v>
      </c>
      <c r="K60" s="89">
        <v>0</v>
      </c>
    </row>
    <row r="61" spans="1:11" ht="91" x14ac:dyDescent="0.2">
      <c r="A61" s="89">
        <v>66</v>
      </c>
      <c r="B61" s="89" t="s">
        <v>208</v>
      </c>
      <c r="C61" s="89" t="s">
        <v>108</v>
      </c>
      <c r="D61" s="90">
        <v>0</v>
      </c>
      <c r="E61" s="89" t="s">
        <v>495</v>
      </c>
      <c r="F61" s="89">
        <v>0</v>
      </c>
      <c r="G61" s="89" t="s">
        <v>541</v>
      </c>
      <c r="H61" s="89" t="s">
        <v>621</v>
      </c>
      <c r="I61" s="89" t="s">
        <v>640</v>
      </c>
      <c r="J61" s="89" t="s">
        <v>759</v>
      </c>
      <c r="K61" s="89">
        <v>0</v>
      </c>
    </row>
    <row r="62" spans="1:11" ht="104" x14ac:dyDescent="0.2">
      <c r="A62" s="89">
        <v>67</v>
      </c>
      <c r="B62" s="89" t="s">
        <v>209</v>
      </c>
      <c r="C62" s="89" t="s">
        <v>470</v>
      </c>
      <c r="D62" s="90">
        <v>0</v>
      </c>
      <c r="E62" s="89" t="s">
        <v>495</v>
      </c>
      <c r="F62" s="89">
        <v>0</v>
      </c>
      <c r="G62" s="89" t="s">
        <v>541</v>
      </c>
      <c r="H62" s="89" t="s">
        <v>621</v>
      </c>
      <c r="I62" s="89" t="s">
        <v>640</v>
      </c>
      <c r="J62" s="89" t="s">
        <v>759</v>
      </c>
      <c r="K62" s="89">
        <v>0</v>
      </c>
    </row>
    <row r="63" spans="1:11" ht="52" x14ac:dyDescent="0.2">
      <c r="A63" s="89">
        <v>68</v>
      </c>
      <c r="B63" s="89" t="s">
        <v>210</v>
      </c>
      <c r="C63" s="89" t="s">
        <v>1969</v>
      </c>
      <c r="D63" s="90">
        <v>0</v>
      </c>
      <c r="E63" s="89" t="s">
        <v>495</v>
      </c>
      <c r="F63" s="89">
        <v>0</v>
      </c>
      <c r="G63" s="89" t="s">
        <v>564</v>
      </c>
      <c r="H63" s="89" t="s">
        <v>621</v>
      </c>
      <c r="I63" s="89" t="s">
        <v>640</v>
      </c>
      <c r="J63" s="89" t="s">
        <v>759</v>
      </c>
      <c r="K63" s="89">
        <v>0</v>
      </c>
    </row>
    <row r="64" spans="1:11" ht="169" x14ac:dyDescent="0.2">
      <c r="A64" s="89">
        <v>69</v>
      </c>
      <c r="B64" s="89" t="s">
        <v>211</v>
      </c>
      <c r="C64" s="89" t="s">
        <v>109</v>
      </c>
      <c r="D64" s="90">
        <v>0</v>
      </c>
      <c r="E64" s="89" t="s">
        <v>495</v>
      </c>
      <c r="F64" s="89">
        <v>0</v>
      </c>
      <c r="G64" s="89" t="s">
        <v>568</v>
      </c>
      <c r="H64" s="89" t="s">
        <v>621</v>
      </c>
      <c r="I64" s="89" t="s">
        <v>641</v>
      </c>
      <c r="J64" s="89" t="s">
        <v>761</v>
      </c>
      <c r="K64" s="89" t="s">
        <v>1998</v>
      </c>
    </row>
    <row r="65" spans="1:11" ht="91" x14ac:dyDescent="0.2">
      <c r="A65" s="89">
        <v>70</v>
      </c>
      <c r="B65" s="89" t="s">
        <v>212</v>
      </c>
      <c r="C65" s="89" t="s">
        <v>110</v>
      </c>
      <c r="D65" s="90">
        <v>0</v>
      </c>
      <c r="E65" s="89" t="s">
        <v>495</v>
      </c>
      <c r="F65" s="89">
        <v>0</v>
      </c>
      <c r="G65" s="89" t="s">
        <v>567</v>
      </c>
      <c r="H65" s="89" t="s">
        <v>621</v>
      </c>
      <c r="I65" s="89">
        <v>0</v>
      </c>
      <c r="J65" s="89" t="s">
        <v>760</v>
      </c>
      <c r="K65" s="89" t="s">
        <v>1998</v>
      </c>
    </row>
    <row r="66" spans="1:11" ht="117" x14ac:dyDescent="0.2">
      <c r="A66" s="89">
        <v>71</v>
      </c>
      <c r="B66" s="89" t="s">
        <v>213</v>
      </c>
      <c r="C66" s="89" t="s">
        <v>111</v>
      </c>
      <c r="D66" s="90">
        <v>0</v>
      </c>
      <c r="E66" s="89" t="s">
        <v>495</v>
      </c>
      <c r="F66" s="89">
        <v>0</v>
      </c>
      <c r="G66" s="89" t="s">
        <v>565</v>
      </c>
      <c r="H66" s="89" t="s">
        <v>621</v>
      </c>
      <c r="I66" s="89">
        <v>0</v>
      </c>
      <c r="J66" s="89" t="s">
        <v>760</v>
      </c>
      <c r="K66" s="89">
        <v>12.1</v>
      </c>
    </row>
    <row r="67" spans="1:11" ht="117" x14ac:dyDescent="0.2">
      <c r="A67" s="89">
        <v>72</v>
      </c>
      <c r="B67" s="89" t="s">
        <v>214</v>
      </c>
      <c r="C67" s="89" t="s">
        <v>2471</v>
      </c>
      <c r="D67" s="90">
        <v>0</v>
      </c>
      <c r="E67" s="89" t="s">
        <v>495</v>
      </c>
      <c r="F67" s="89">
        <v>0</v>
      </c>
      <c r="G67" s="89" t="s">
        <v>564</v>
      </c>
      <c r="H67" s="89" t="s">
        <v>621</v>
      </c>
      <c r="I67" s="89">
        <v>0</v>
      </c>
      <c r="J67" s="89" t="s">
        <v>760</v>
      </c>
      <c r="K67" s="89">
        <v>12.1</v>
      </c>
    </row>
    <row r="68" spans="1:11" ht="130" x14ac:dyDescent="0.2">
      <c r="A68" s="89">
        <v>73</v>
      </c>
      <c r="B68" s="89" t="s">
        <v>215</v>
      </c>
      <c r="C68" s="89" t="s">
        <v>1970</v>
      </c>
      <c r="D68" s="90">
        <v>0</v>
      </c>
      <c r="E68" s="89" t="s">
        <v>495</v>
      </c>
      <c r="F68" s="89">
        <v>0</v>
      </c>
      <c r="G68" s="89">
        <v>0</v>
      </c>
      <c r="H68" s="89" t="s">
        <v>621</v>
      </c>
      <c r="I68" s="89">
        <v>0</v>
      </c>
      <c r="J68" s="89" t="s">
        <v>760</v>
      </c>
      <c r="K68" s="89">
        <v>12.1</v>
      </c>
    </row>
    <row r="69" spans="1:11" ht="91" x14ac:dyDescent="0.2">
      <c r="A69" s="89">
        <v>74</v>
      </c>
      <c r="B69" s="89" t="s">
        <v>216</v>
      </c>
      <c r="C69" s="89" t="s">
        <v>90</v>
      </c>
      <c r="D69" s="90">
        <v>0</v>
      </c>
      <c r="E69" s="89" t="s">
        <v>495</v>
      </c>
      <c r="F69" s="89">
        <v>0</v>
      </c>
      <c r="G69" s="89" t="s">
        <v>569</v>
      </c>
      <c r="H69" s="89" t="s">
        <v>700</v>
      </c>
      <c r="I69" s="89" t="s">
        <v>642</v>
      </c>
      <c r="J69" s="89" t="s">
        <v>762</v>
      </c>
      <c r="K69" s="89" t="s">
        <v>2006</v>
      </c>
    </row>
    <row r="70" spans="1:11" ht="332" x14ac:dyDescent="0.2">
      <c r="A70" s="89">
        <v>75</v>
      </c>
      <c r="B70" s="89" t="s">
        <v>217</v>
      </c>
      <c r="C70" s="89" t="s">
        <v>439</v>
      </c>
      <c r="D70" s="90">
        <v>0</v>
      </c>
      <c r="E70" s="89" t="s">
        <v>495</v>
      </c>
      <c r="F70" s="89">
        <v>0</v>
      </c>
      <c r="G70" s="89" t="s">
        <v>569</v>
      </c>
      <c r="H70" s="89" t="s">
        <v>701</v>
      </c>
      <c r="I70" s="89" t="s">
        <v>643</v>
      </c>
      <c r="J70" s="89" t="s">
        <v>762</v>
      </c>
      <c r="K70" s="89" t="s">
        <v>2006</v>
      </c>
    </row>
    <row r="71" spans="1:11" ht="143" x14ac:dyDescent="0.2">
      <c r="A71" s="89">
        <v>76</v>
      </c>
      <c r="B71" s="89" t="s">
        <v>218</v>
      </c>
      <c r="C71" s="89" t="s">
        <v>1971</v>
      </c>
      <c r="D71" s="90">
        <v>0</v>
      </c>
      <c r="E71" s="89" t="s">
        <v>495</v>
      </c>
      <c r="F71" s="89">
        <v>0</v>
      </c>
      <c r="G71" s="89" t="s">
        <v>569</v>
      </c>
      <c r="H71" s="89">
        <v>0</v>
      </c>
      <c r="I71" s="89">
        <v>0</v>
      </c>
      <c r="J71" s="89" t="s">
        <v>762</v>
      </c>
      <c r="K71" s="89" t="s">
        <v>2007</v>
      </c>
    </row>
    <row r="72" spans="1:11" ht="78" x14ac:dyDescent="0.2">
      <c r="A72" s="89">
        <v>77</v>
      </c>
      <c r="B72" s="89" t="s">
        <v>219</v>
      </c>
      <c r="C72" s="89" t="s">
        <v>87</v>
      </c>
      <c r="D72" s="90">
        <v>0</v>
      </c>
      <c r="E72" s="89" t="s">
        <v>495</v>
      </c>
      <c r="F72" s="89">
        <v>0</v>
      </c>
      <c r="G72" s="89">
        <v>0</v>
      </c>
      <c r="H72" s="89">
        <v>0</v>
      </c>
      <c r="I72" s="89">
        <v>0</v>
      </c>
      <c r="J72" s="89" t="s">
        <v>762</v>
      </c>
      <c r="K72" s="89">
        <v>12.1</v>
      </c>
    </row>
    <row r="73" spans="1:11" ht="208" x14ac:dyDescent="0.2">
      <c r="A73" s="89">
        <v>78</v>
      </c>
      <c r="B73" s="89" t="s">
        <v>220</v>
      </c>
      <c r="C73" s="89" t="s">
        <v>415</v>
      </c>
      <c r="D73" s="90">
        <v>0</v>
      </c>
      <c r="E73" s="89" t="s">
        <v>499</v>
      </c>
      <c r="F73" s="89">
        <v>0</v>
      </c>
      <c r="G73" s="89">
        <v>0</v>
      </c>
      <c r="H73" s="89">
        <v>0</v>
      </c>
      <c r="I73" s="89">
        <v>0</v>
      </c>
      <c r="J73" s="89" t="s">
        <v>762</v>
      </c>
      <c r="K73" s="89" t="s">
        <v>2008</v>
      </c>
    </row>
    <row r="74" spans="1:11" ht="195" x14ac:dyDescent="0.2">
      <c r="A74" s="89">
        <v>79</v>
      </c>
      <c r="B74" s="89" t="s">
        <v>221</v>
      </c>
      <c r="C74" s="89" t="s">
        <v>99</v>
      </c>
      <c r="D74" s="90">
        <v>0</v>
      </c>
      <c r="E74" s="89" t="s">
        <v>499</v>
      </c>
      <c r="F74" s="89">
        <v>0</v>
      </c>
      <c r="G74" s="89">
        <v>0</v>
      </c>
      <c r="H74" s="89">
        <v>0</v>
      </c>
      <c r="I74" s="89">
        <v>0</v>
      </c>
      <c r="J74" s="89" t="s">
        <v>762</v>
      </c>
      <c r="K74" s="89">
        <v>0</v>
      </c>
    </row>
    <row r="75" spans="1:11" ht="91" x14ac:dyDescent="0.2">
      <c r="A75" s="89">
        <v>80</v>
      </c>
      <c r="B75" s="89" t="s">
        <v>222</v>
      </c>
      <c r="C75" s="89" t="s">
        <v>1972</v>
      </c>
      <c r="D75" s="90">
        <v>0</v>
      </c>
      <c r="E75" s="89" t="s">
        <v>495</v>
      </c>
      <c r="F75" s="89">
        <v>0</v>
      </c>
      <c r="G75" s="89">
        <v>0</v>
      </c>
      <c r="H75" s="89">
        <v>0</v>
      </c>
      <c r="I75" s="89">
        <v>0</v>
      </c>
      <c r="J75" s="89" t="s">
        <v>762</v>
      </c>
      <c r="K75" s="89">
        <v>0</v>
      </c>
    </row>
    <row r="76" spans="1:11" ht="308" x14ac:dyDescent="0.2">
      <c r="A76" s="89">
        <v>81</v>
      </c>
      <c r="B76" s="89" t="s">
        <v>223</v>
      </c>
      <c r="C76" s="89" t="s">
        <v>2032</v>
      </c>
      <c r="D76" s="90">
        <v>0</v>
      </c>
      <c r="E76" s="89" t="s">
        <v>499</v>
      </c>
      <c r="F76" s="89">
        <v>0</v>
      </c>
      <c r="G76" s="89" t="s">
        <v>553</v>
      </c>
      <c r="H76" s="89" t="s">
        <v>696</v>
      </c>
      <c r="I76" s="89" t="s">
        <v>644</v>
      </c>
      <c r="J76" s="89" t="s">
        <v>762</v>
      </c>
      <c r="K76" s="89">
        <v>12.1</v>
      </c>
    </row>
    <row r="77" spans="1:11" ht="65" x14ac:dyDescent="0.2">
      <c r="A77" s="89">
        <v>82</v>
      </c>
      <c r="B77" s="89" t="s">
        <v>224</v>
      </c>
      <c r="C77" s="89" t="s">
        <v>1974</v>
      </c>
      <c r="D77" s="90">
        <v>0</v>
      </c>
      <c r="E77" s="89" t="s">
        <v>495</v>
      </c>
      <c r="F77" s="89">
        <v>0</v>
      </c>
      <c r="G77" s="89">
        <v>0</v>
      </c>
      <c r="H77" s="89">
        <v>0</v>
      </c>
      <c r="I77" s="89" t="s">
        <v>645</v>
      </c>
      <c r="J77" s="89" t="s">
        <v>762</v>
      </c>
      <c r="K77" s="89">
        <v>0</v>
      </c>
    </row>
    <row r="78" spans="1:11" ht="143" x14ac:dyDescent="0.2">
      <c r="A78" s="89">
        <v>83</v>
      </c>
      <c r="B78" s="89" t="s">
        <v>225</v>
      </c>
      <c r="C78" s="89" t="s">
        <v>1975</v>
      </c>
      <c r="D78" s="90">
        <v>0</v>
      </c>
      <c r="E78" s="89" t="s">
        <v>499</v>
      </c>
      <c r="F78" s="89">
        <v>0</v>
      </c>
      <c r="G78" s="89">
        <v>0</v>
      </c>
      <c r="H78" s="89">
        <v>0</v>
      </c>
      <c r="I78" s="89">
        <v>0</v>
      </c>
      <c r="J78" s="89" t="s">
        <v>762</v>
      </c>
      <c r="K78" s="89">
        <v>0</v>
      </c>
    </row>
    <row r="79" spans="1:11" ht="104" x14ac:dyDescent="0.2">
      <c r="A79" s="89">
        <v>84</v>
      </c>
      <c r="B79" s="89" t="s">
        <v>226</v>
      </c>
      <c r="C79" s="89" t="s">
        <v>1976</v>
      </c>
      <c r="D79" s="90">
        <v>0</v>
      </c>
      <c r="E79" s="89">
        <v>0</v>
      </c>
      <c r="F79" s="89">
        <v>0</v>
      </c>
      <c r="G79" s="89">
        <v>0</v>
      </c>
      <c r="H79" s="89">
        <v>0</v>
      </c>
      <c r="I79" s="89">
        <v>0</v>
      </c>
      <c r="J79" s="89" t="s">
        <v>762</v>
      </c>
      <c r="K79" s="89">
        <v>0</v>
      </c>
    </row>
    <row r="80" spans="1:11" ht="130" x14ac:dyDescent="0.2">
      <c r="A80" s="89">
        <v>85</v>
      </c>
      <c r="B80" s="89" t="s">
        <v>227</v>
      </c>
      <c r="C80" s="89" t="s">
        <v>1977</v>
      </c>
      <c r="D80" s="90">
        <v>0</v>
      </c>
      <c r="E80" s="89" t="s">
        <v>499</v>
      </c>
      <c r="F80" s="89">
        <v>0</v>
      </c>
      <c r="G80" s="89" t="s">
        <v>570</v>
      </c>
      <c r="H80" s="89">
        <v>0</v>
      </c>
      <c r="I80" s="89">
        <v>0</v>
      </c>
      <c r="J80" s="89" t="s">
        <v>762</v>
      </c>
      <c r="K80" s="89" t="s">
        <v>2009</v>
      </c>
    </row>
    <row r="81" spans="1:11" ht="130" x14ac:dyDescent="0.2">
      <c r="A81" s="89">
        <v>86</v>
      </c>
      <c r="B81" s="89" t="s">
        <v>228</v>
      </c>
      <c r="C81" s="89" t="s">
        <v>1978</v>
      </c>
      <c r="D81" s="90">
        <v>0</v>
      </c>
      <c r="E81" s="89" t="s">
        <v>493</v>
      </c>
      <c r="F81" s="89" t="s">
        <v>524</v>
      </c>
      <c r="G81" s="89" t="s">
        <v>570</v>
      </c>
      <c r="H81" s="89">
        <v>0</v>
      </c>
      <c r="I81" s="89">
        <v>0</v>
      </c>
      <c r="J81" s="89" t="s">
        <v>762</v>
      </c>
      <c r="K81" s="89" t="s">
        <v>2010</v>
      </c>
    </row>
    <row r="82" spans="1:11" ht="117" x14ac:dyDescent="0.2">
      <c r="A82" s="89">
        <v>87</v>
      </c>
      <c r="B82" s="89" t="s">
        <v>229</v>
      </c>
      <c r="C82" s="89" t="s">
        <v>91</v>
      </c>
      <c r="D82" s="90">
        <v>0</v>
      </c>
      <c r="E82" s="89" t="s">
        <v>495</v>
      </c>
      <c r="F82" s="89">
        <v>0</v>
      </c>
      <c r="G82" s="89">
        <v>0</v>
      </c>
      <c r="H82" s="89">
        <v>0</v>
      </c>
      <c r="I82" s="89">
        <v>0</v>
      </c>
      <c r="J82" s="89" t="s">
        <v>762</v>
      </c>
      <c r="K82" s="89" t="s">
        <v>2011</v>
      </c>
    </row>
    <row r="83" spans="1:11" ht="130" x14ac:dyDescent="0.2">
      <c r="A83" s="89">
        <v>88</v>
      </c>
      <c r="B83" s="89" t="s">
        <v>230</v>
      </c>
      <c r="C83" s="89" t="s">
        <v>92</v>
      </c>
      <c r="D83" s="90">
        <v>0</v>
      </c>
      <c r="E83" s="89" t="s">
        <v>495</v>
      </c>
      <c r="F83" s="89">
        <v>0</v>
      </c>
      <c r="G83" s="89" t="s">
        <v>569</v>
      </c>
      <c r="H83" s="89" t="s">
        <v>700</v>
      </c>
      <c r="I83" s="89">
        <v>0</v>
      </c>
      <c r="J83" s="89" t="s">
        <v>762</v>
      </c>
      <c r="K83" s="89" t="s">
        <v>2012</v>
      </c>
    </row>
    <row r="84" spans="1:11" ht="104" x14ac:dyDescent="0.2">
      <c r="A84" s="89">
        <v>89</v>
      </c>
      <c r="B84" s="89" t="s">
        <v>231</v>
      </c>
      <c r="C84" s="89" t="s">
        <v>1979</v>
      </c>
      <c r="D84" s="90">
        <v>0</v>
      </c>
      <c r="E84" s="89" t="s">
        <v>498</v>
      </c>
      <c r="F84" s="89">
        <v>0</v>
      </c>
      <c r="G84" s="89">
        <v>0</v>
      </c>
      <c r="H84" s="89" t="s">
        <v>703</v>
      </c>
      <c r="I84" s="89" t="s">
        <v>646</v>
      </c>
      <c r="J84" s="89" t="s">
        <v>763</v>
      </c>
      <c r="K84" s="89">
        <v>12.8</v>
      </c>
    </row>
    <row r="85" spans="1:11" ht="182" x14ac:dyDescent="0.2">
      <c r="A85" s="89">
        <v>90</v>
      </c>
      <c r="B85" s="89" t="s">
        <v>232</v>
      </c>
      <c r="C85" s="89" t="s">
        <v>471</v>
      </c>
      <c r="D85" s="90">
        <v>0</v>
      </c>
      <c r="E85" s="89" t="s">
        <v>498</v>
      </c>
      <c r="F85" s="89">
        <v>0</v>
      </c>
      <c r="G85" s="89">
        <v>0</v>
      </c>
      <c r="H85" s="89" t="s">
        <v>703</v>
      </c>
      <c r="I85" s="89" t="s">
        <v>647</v>
      </c>
      <c r="J85" s="89" t="s">
        <v>764</v>
      </c>
      <c r="K85" s="89" t="s">
        <v>2013</v>
      </c>
    </row>
    <row r="86" spans="1:11" ht="65" x14ac:dyDescent="0.2">
      <c r="A86" s="89">
        <v>91</v>
      </c>
      <c r="B86" s="89" t="s">
        <v>233</v>
      </c>
      <c r="C86" s="89" t="s">
        <v>2440</v>
      </c>
      <c r="D86" s="90">
        <v>0</v>
      </c>
      <c r="E86" s="89" t="s">
        <v>493</v>
      </c>
      <c r="F86" s="89">
        <v>0</v>
      </c>
      <c r="G86" s="89" t="s">
        <v>572</v>
      </c>
      <c r="H86" s="89" t="s">
        <v>704</v>
      </c>
      <c r="I86" s="89">
        <v>0</v>
      </c>
      <c r="J86" s="89">
        <v>0</v>
      </c>
      <c r="K86" s="89" t="s">
        <v>2014</v>
      </c>
    </row>
    <row r="87" spans="1:11" ht="78" x14ac:dyDescent="0.2">
      <c r="A87" s="89">
        <v>92</v>
      </c>
      <c r="B87" s="89" t="s">
        <v>234</v>
      </c>
      <c r="C87" s="89" t="s">
        <v>421</v>
      </c>
      <c r="D87" s="90">
        <v>0</v>
      </c>
      <c r="E87" s="89" t="s">
        <v>493</v>
      </c>
      <c r="F87" s="89">
        <v>0</v>
      </c>
      <c r="G87" s="89" t="s">
        <v>573</v>
      </c>
      <c r="H87" s="89" t="s">
        <v>705</v>
      </c>
      <c r="I87" s="89" t="s">
        <v>648</v>
      </c>
      <c r="J87" s="89" t="s">
        <v>765</v>
      </c>
      <c r="K87" s="89">
        <v>12.8</v>
      </c>
    </row>
    <row r="88" spans="1:11" ht="143" x14ac:dyDescent="0.2">
      <c r="A88" s="89">
        <v>93</v>
      </c>
      <c r="B88" s="89" t="s">
        <v>235</v>
      </c>
      <c r="C88" s="89" t="s">
        <v>416</v>
      </c>
      <c r="D88" s="90">
        <v>0</v>
      </c>
      <c r="E88" s="89" t="s">
        <v>493</v>
      </c>
      <c r="F88" s="89">
        <v>0</v>
      </c>
      <c r="G88" s="89" t="s">
        <v>573</v>
      </c>
      <c r="H88" s="89">
        <v>0</v>
      </c>
      <c r="I88" s="89" t="s">
        <v>657</v>
      </c>
      <c r="J88" s="89">
        <v>0</v>
      </c>
      <c r="K88" s="89">
        <v>12.1</v>
      </c>
    </row>
    <row r="89" spans="1:11" ht="208" x14ac:dyDescent="0.2">
      <c r="A89" s="89">
        <v>94</v>
      </c>
      <c r="B89" s="89" t="s">
        <v>236</v>
      </c>
      <c r="C89" s="89" t="s">
        <v>2441</v>
      </c>
      <c r="D89" s="90">
        <v>0</v>
      </c>
      <c r="E89" s="89" t="s">
        <v>493</v>
      </c>
      <c r="F89" s="89">
        <v>0</v>
      </c>
      <c r="G89" s="89" t="s">
        <v>579</v>
      </c>
      <c r="H89" s="89" t="s">
        <v>704</v>
      </c>
      <c r="I89" s="89">
        <v>0</v>
      </c>
      <c r="J89" s="89" t="s">
        <v>766</v>
      </c>
      <c r="K89" s="89" t="s">
        <v>2014</v>
      </c>
    </row>
    <row r="90" spans="1:11" ht="104" x14ac:dyDescent="0.2">
      <c r="A90" s="89">
        <v>95</v>
      </c>
      <c r="B90" s="89" t="s">
        <v>237</v>
      </c>
      <c r="C90" s="89" t="s">
        <v>451</v>
      </c>
      <c r="D90" s="90">
        <v>0</v>
      </c>
      <c r="E90" s="89" t="s">
        <v>505</v>
      </c>
      <c r="F90" s="89">
        <v>0</v>
      </c>
      <c r="G90" s="89">
        <v>0</v>
      </c>
      <c r="H90" s="89">
        <v>0</v>
      </c>
      <c r="I90" s="89" t="s">
        <v>649</v>
      </c>
      <c r="J90" s="89" t="s">
        <v>744</v>
      </c>
      <c r="K90" s="89" t="s">
        <v>2013</v>
      </c>
    </row>
    <row r="91" spans="1:11" ht="78" x14ac:dyDescent="0.2">
      <c r="A91" s="89">
        <v>96</v>
      </c>
      <c r="B91" s="89" t="s">
        <v>238</v>
      </c>
      <c r="C91" s="89" t="s">
        <v>452</v>
      </c>
      <c r="D91" s="90">
        <v>0</v>
      </c>
      <c r="E91" s="89" t="s">
        <v>493</v>
      </c>
      <c r="F91" s="89">
        <v>0</v>
      </c>
      <c r="G91" s="89" t="s">
        <v>574</v>
      </c>
      <c r="H91" s="89">
        <v>0</v>
      </c>
      <c r="I91" s="89" t="s">
        <v>649</v>
      </c>
      <c r="J91" s="89" t="s">
        <v>744</v>
      </c>
      <c r="K91" s="89">
        <v>12.8</v>
      </c>
    </row>
    <row r="92" spans="1:11" ht="117" x14ac:dyDescent="0.2">
      <c r="A92" s="89">
        <v>97</v>
      </c>
      <c r="B92" s="89" t="s">
        <v>239</v>
      </c>
      <c r="C92" s="89" t="s">
        <v>2442</v>
      </c>
      <c r="D92" s="90">
        <v>0</v>
      </c>
      <c r="E92" s="89" t="s">
        <v>493</v>
      </c>
      <c r="F92" s="89">
        <v>0</v>
      </c>
      <c r="G92" s="89" t="s">
        <v>574</v>
      </c>
      <c r="H92" s="89">
        <v>0</v>
      </c>
      <c r="I92" s="89">
        <v>0</v>
      </c>
      <c r="J92" s="89">
        <v>0</v>
      </c>
      <c r="K92" s="89">
        <v>12.8</v>
      </c>
    </row>
    <row r="93" spans="1:11" ht="65" x14ac:dyDescent="0.2">
      <c r="A93" s="89">
        <v>98</v>
      </c>
      <c r="B93" s="89" t="s">
        <v>240</v>
      </c>
      <c r="C93" s="89" t="s">
        <v>453</v>
      </c>
      <c r="D93" s="90">
        <v>0</v>
      </c>
      <c r="E93" s="89">
        <v>0</v>
      </c>
      <c r="F93" s="89">
        <v>0</v>
      </c>
      <c r="G93" s="89" t="s">
        <v>575</v>
      </c>
      <c r="H93" s="89">
        <v>0</v>
      </c>
      <c r="I93" s="89">
        <v>0</v>
      </c>
      <c r="J93" s="89">
        <v>0</v>
      </c>
      <c r="K93" s="89">
        <v>12.8</v>
      </c>
    </row>
    <row r="94" spans="1:11" ht="91" x14ac:dyDescent="0.2">
      <c r="A94" s="89">
        <v>99</v>
      </c>
      <c r="B94" s="89" t="s">
        <v>241</v>
      </c>
      <c r="C94" s="89" t="s">
        <v>2443</v>
      </c>
      <c r="D94" s="90">
        <v>0</v>
      </c>
      <c r="E94" s="89" t="s">
        <v>493</v>
      </c>
      <c r="F94" s="89">
        <v>0</v>
      </c>
      <c r="G94" s="89" t="s">
        <v>576</v>
      </c>
      <c r="H94" s="89">
        <v>0</v>
      </c>
      <c r="I94" s="89" t="s">
        <v>649</v>
      </c>
      <c r="J94" s="89">
        <v>0</v>
      </c>
      <c r="K94" s="89">
        <v>12.8</v>
      </c>
    </row>
    <row r="95" spans="1:11" ht="91" x14ac:dyDescent="0.2">
      <c r="A95" s="89">
        <v>100</v>
      </c>
      <c r="B95" s="89" t="s">
        <v>242</v>
      </c>
      <c r="C95" s="89" t="s">
        <v>88</v>
      </c>
      <c r="D95" s="90">
        <v>0</v>
      </c>
      <c r="E95" s="89" t="s">
        <v>493</v>
      </c>
      <c r="F95" s="89">
        <v>0</v>
      </c>
      <c r="G95" s="89" t="s">
        <v>576</v>
      </c>
      <c r="H95" s="89">
        <v>0</v>
      </c>
      <c r="I95" s="89" t="s">
        <v>622</v>
      </c>
      <c r="J95" s="89">
        <v>0</v>
      </c>
      <c r="K95" s="89">
        <v>12.8</v>
      </c>
    </row>
    <row r="96" spans="1:11" ht="195" x14ac:dyDescent="0.2">
      <c r="A96" s="89">
        <v>101</v>
      </c>
      <c r="B96" s="89" t="s">
        <v>243</v>
      </c>
      <c r="C96" s="89" t="s">
        <v>89</v>
      </c>
      <c r="D96" s="90">
        <v>0</v>
      </c>
      <c r="E96" s="89" t="s">
        <v>506</v>
      </c>
      <c r="F96" s="89">
        <v>0</v>
      </c>
      <c r="G96" s="89" t="s">
        <v>576</v>
      </c>
      <c r="H96" s="89">
        <v>0</v>
      </c>
      <c r="I96" s="89" t="s">
        <v>649</v>
      </c>
      <c r="J96" s="89">
        <v>0</v>
      </c>
      <c r="K96" s="89">
        <v>12.8</v>
      </c>
    </row>
    <row r="97" spans="1:11" ht="117" x14ac:dyDescent="0.2">
      <c r="A97" s="89">
        <v>102</v>
      </c>
      <c r="B97" s="89" t="s">
        <v>244</v>
      </c>
      <c r="C97" s="89" t="s">
        <v>412</v>
      </c>
      <c r="D97" s="90">
        <v>0</v>
      </c>
      <c r="E97" s="89" t="s">
        <v>495</v>
      </c>
      <c r="F97" s="89">
        <v>0</v>
      </c>
      <c r="G97" s="89" t="s">
        <v>575</v>
      </c>
      <c r="H97" s="89" t="s">
        <v>706</v>
      </c>
      <c r="I97" s="89" t="s">
        <v>650</v>
      </c>
      <c r="J97" s="89" t="s">
        <v>767</v>
      </c>
      <c r="K97" s="89" t="s">
        <v>2015</v>
      </c>
    </row>
    <row r="98" spans="1:11" ht="91" x14ac:dyDescent="0.2">
      <c r="A98" s="89">
        <v>103</v>
      </c>
      <c r="B98" s="89" t="s">
        <v>245</v>
      </c>
      <c r="C98" s="89" t="s">
        <v>94</v>
      </c>
      <c r="D98" s="90">
        <v>0</v>
      </c>
      <c r="E98" s="89" t="s">
        <v>495</v>
      </c>
      <c r="F98" s="89">
        <v>0</v>
      </c>
      <c r="G98" s="89" t="s">
        <v>575</v>
      </c>
      <c r="H98" s="89" t="s">
        <v>706</v>
      </c>
      <c r="I98" s="89" t="s">
        <v>650</v>
      </c>
      <c r="J98" s="89" t="s">
        <v>767</v>
      </c>
      <c r="K98" s="89">
        <v>12.8</v>
      </c>
    </row>
    <row r="99" spans="1:11" ht="39" x14ac:dyDescent="0.2">
      <c r="A99" s="89">
        <v>104</v>
      </c>
      <c r="B99" s="89" t="s">
        <v>246</v>
      </c>
      <c r="C99" s="89" t="s">
        <v>16</v>
      </c>
      <c r="D99" s="90">
        <v>0</v>
      </c>
      <c r="E99" s="89" t="s">
        <v>495</v>
      </c>
      <c r="F99" s="89">
        <v>0</v>
      </c>
      <c r="G99" s="89" t="s">
        <v>575</v>
      </c>
      <c r="H99" s="89" t="s">
        <v>706</v>
      </c>
      <c r="I99" s="89" t="s">
        <v>650</v>
      </c>
      <c r="J99" s="89" t="s">
        <v>767</v>
      </c>
      <c r="K99" s="89">
        <v>0</v>
      </c>
    </row>
    <row r="100" spans="1:11" ht="39" x14ac:dyDescent="0.2">
      <c r="A100" s="89">
        <v>105</v>
      </c>
      <c r="B100" s="89" t="s">
        <v>247</v>
      </c>
      <c r="C100" s="89" t="s">
        <v>472</v>
      </c>
      <c r="D100" s="90">
        <v>0</v>
      </c>
      <c r="E100" s="89" t="s">
        <v>495</v>
      </c>
      <c r="F100" s="89">
        <v>0</v>
      </c>
      <c r="G100" s="89" t="s">
        <v>575</v>
      </c>
      <c r="H100" s="89" t="s">
        <v>707</v>
      </c>
      <c r="I100" s="89" t="s">
        <v>650</v>
      </c>
      <c r="J100" s="89" t="s">
        <v>767</v>
      </c>
      <c r="K100" s="89">
        <v>0</v>
      </c>
    </row>
    <row r="101" spans="1:11" ht="272" x14ac:dyDescent="0.2">
      <c r="A101" s="89">
        <v>106</v>
      </c>
      <c r="B101" s="89" t="s">
        <v>248</v>
      </c>
      <c r="C101" s="89" t="s">
        <v>2473</v>
      </c>
      <c r="D101" s="90">
        <v>0</v>
      </c>
      <c r="E101" s="89" t="s">
        <v>495</v>
      </c>
      <c r="F101" s="89">
        <v>0</v>
      </c>
      <c r="G101" s="89" t="s">
        <v>577</v>
      </c>
      <c r="H101" s="89">
        <v>0</v>
      </c>
      <c r="I101" s="89" t="s">
        <v>651</v>
      </c>
      <c r="J101" s="89" t="s">
        <v>772</v>
      </c>
      <c r="K101" s="89">
        <v>0</v>
      </c>
    </row>
    <row r="102" spans="1:11" ht="65" x14ac:dyDescent="0.2">
      <c r="A102" s="89">
        <v>107</v>
      </c>
      <c r="B102" s="89" t="s">
        <v>249</v>
      </c>
      <c r="C102" s="89" t="s">
        <v>2444</v>
      </c>
      <c r="D102" s="90">
        <v>0</v>
      </c>
      <c r="E102" s="89" t="s">
        <v>495</v>
      </c>
      <c r="F102" s="89">
        <v>0</v>
      </c>
      <c r="G102" s="89" t="s">
        <v>575</v>
      </c>
      <c r="H102" s="89" t="s">
        <v>706</v>
      </c>
      <c r="I102" s="89" t="s">
        <v>652</v>
      </c>
      <c r="J102" s="89" t="s">
        <v>767</v>
      </c>
      <c r="K102" s="89" t="s">
        <v>2015</v>
      </c>
    </row>
    <row r="103" spans="1:11" ht="65" x14ac:dyDescent="0.2">
      <c r="A103" s="89">
        <v>108</v>
      </c>
      <c r="B103" s="89" t="s">
        <v>250</v>
      </c>
      <c r="C103" s="89" t="s">
        <v>473</v>
      </c>
      <c r="D103" s="90">
        <v>0</v>
      </c>
      <c r="E103" s="89" t="s">
        <v>495</v>
      </c>
      <c r="F103" s="89">
        <v>0</v>
      </c>
      <c r="G103" s="89" t="s">
        <v>575</v>
      </c>
      <c r="H103" s="89" t="s">
        <v>706</v>
      </c>
      <c r="I103" s="89" t="s">
        <v>653</v>
      </c>
      <c r="J103" s="89" t="s">
        <v>773</v>
      </c>
      <c r="K103" s="89" t="s">
        <v>2015</v>
      </c>
    </row>
    <row r="104" spans="1:11" ht="143" x14ac:dyDescent="0.2">
      <c r="A104" s="89">
        <v>109</v>
      </c>
      <c r="B104" s="89" t="s">
        <v>251</v>
      </c>
      <c r="C104" s="89" t="s">
        <v>2469</v>
      </c>
      <c r="D104" s="90">
        <v>0</v>
      </c>
      <c r="E104" s="89" t="s">
        <v>493</v>
      </c>
      <c r="F104" s="89">
        <v>0</v>
      </c>
      <c r="G104" s="89" t="s">
        <v>575</v>
      </c>
      <c r="H104" s="89">
        <v>0</v>
      </c>
      <c r="I104" s="89" t="s">
        <v>650</v>
      </c>
      <c r="J104" s="89" t="s">
        <v>773</v>
      </c>
      <c r="K104" s="89">
        <v>12.8</v>
      </c>
    </row>
    <row r="105" spans="1:11" ht="156" x14ac:dyDescent="0.2">
      <c r="A105" s="89">
        <v>110</v>
      </c>
      <c r="B105" s="89" t="s">
        <v>252</v>
      </c>
      <c r="C105" s="89" t="s">
        <v>2472</v>
      </c>
      <c r="D105" s="90">
        <v>0</v>
      </c>
      <c r="E105" s="89" t="s">
        <v>493</v>
      </c>
      <c r="F105" s="89">
        <v>0</v>
      </c>
      <c r="G105" s="89" t="s">
        <v>578</v>
      </c>
      <c r="H105" s="89" t="s">
        <v>708</v>
      </c>
      <c r="I105" s="89" t="s">
        <v>654</v>
      </c>
      <c r="J105" s="89" t="s">
        <v>768</v>
      </c>
      <c r="K105" s="89" t="s">
        <v>2015</v>
      </c>
    </row>
    <row r="106" spans="1:11" ht="117" x14ac:dyDescent="0.2">
      <c r="A106" s="89">
        <v>111</v>
      </c>
      <c r="B106" s="89" t="s">
        <v>253</v>
      </c>
      <c r="C106" s="89" t="s">
        <v>2479</v>
      </c>
      <c r="D106" s="90">
        <v>0</v>
      </c>
      <c r="E106" s="89" t="s">
        <v>493</v>
      </c>
      <c r="F106" s="89">
        <v>0</v>
      </c>
      <c r="G106" s="89" t="s">
        <v>580</v>
      </c>
      <c r="H106" s="89" t="s">
        <v>708</v>
      </c>
      <c r="I106" s="89" t="s">
        <v>655</v>
      </c>
      <c r="J106" s="89" t="s">
        <v>769</v>
      </c>
      <c r="K106" s="89">
        <v>0</v>
      </c>
    </row>
    <row r="107" spans="1:11" ht="130" x14ac:dyDescent="0.2">
      <c r="A107" s="89">
        <v>112</v>
      </c>
      <c r="B107" s="89" t="s">
        <v>254</v>
      </c>
      <c r="C107" s="89" t="s">
        <v>96</v>
      </c>
      <c r="D107" s="90">
        <v>0</v>
      </c>
      <c r="E107" s="89" t="s">
        <v>493</v>
      </c>
      <c r="F107" s="89">
        <v>0</v>
      </c>
      <c r="G107" s="89" t="s">
        <v>580</v>
      </c>
      <c r="H107" s="89" t="s">
        <v>709</v>
      </c>
      <c r="I107" s="89" t="s">
        <v>655</v>
      </c>
      <c r="J107" s="89" t="s">
        <v>770</v>
      </c>
      <c r="K107" s="89">
        <v>0</v>
      </c>
    </row>
    <row r="108" spans="1:11" ht="143" x14ac:dyDescent="0.2">
      <c r="A108" s="89">
        <v>113</v>
      </c>
      <c r="B108" s="89" t="s">
        <v>255</v>
      </c>
      <c r="C108" s="89" t="s">
        <v>95</v>
      </c>
      <c r="D108" s="90">
        <v>0</v>
      </c>
      <c r="E108" s="89" t="s">
        <v>493</v>
      </c>
      <c r="F108" s="89">
        <v>0</v>
      </c>
      <c r="G108" s="89" t="s">
        <v>580</v>
      </c>
      <c r="H108" s="89" t="s">
        <v>708</v>
      </c>
      <c r="I108" s="89" t="s">
        <v>656</v>
      </c>
      <c r="J108" s="89" t="s">
        <v>771</v>
      </c>
      <c r="K108" s="89" t="s">
        <v>2013</v>
      </c>
    </row>
    <row r="109" spans="1:11" ht="52" x14ac:dyDescent="0.2">
      <c r="A109" s="89">
        <v>114</v>
      </c>
      <c r="B109" s="89" t="s">
        <v>256</v>
      </c>
      <c r="C109" s="89" t="s">
        <v>17</v>
      </c>
      <c r="D109" s="90">
        <v>0</v>
      </c>
      <c r="E109" s="89" t="s">
        <v>493</v>
      </c>
      <c r="F109" s="89">
        <v>0</v>
      </c>
      <c r="G109" s="89" t="s">
        <v>540</v>
      </c>
      <c r="H109" s="89" t="s">
        <v>619</v>
      </c>
      <c r="I109" s="89">
        <v>0</v>
      </c>
      <c r="J109" s="89">
        <v>0</v>
      </c>
      <c r="K109" s="89">
        <v>0</v>
      </c>
    </row>
    <row r="110" spans="1:11" ht="78" x14ac:dyDescent="0.2">
      <c r="A110" s="89">
        <v>115</v>
      </c>
      <c r="B110" s="89" t="s">
        <v>257</v>
      </c>
      <c r="C110" s="89" t="s">
        <v>454</v>
      </c>
      <c r="D110" s="90">
        <v>0</v>
      </c>
      <c r="E110" s="89" t="s">
        <v>507</v>
      </c>
      <c r="F110" s="89">
        <v>0</v>
      </c>
      <c r="G110" s="89" t="s">
        <v>555</v>
      </c>
      <c r="H110" s="89" t="s">
        <v>690</v>
      </c>
      <c r="I110" s="89">
        <v>0</v>
      </c>
      <c r="J110" s="89">
        <v>0</v>
      </c>
      <c r="K110" s="89">
        <v>0</v>
      </c>
    </row>
    <row r="111" spans="1:11" ht="91" x14ac:dyDescent="0.2">
      <c r="A111" s="89">
        <v>116</v>
      </c>
      <c r="B111" s="89" t="s">
        <v>258</v>
      </c>
      <c r="C111" s="89" t="s">
        <v>18</v>
      </c>
      <c r="D111" s="90">
        <v>0</v>
      </c>
      <c r="E111" s="89" t="s">
        <v>493</v>
      </c>
      <c r="F111" s="89">
        <v>0</v>
      </c>
      <c r="G111" s="89" t="s">
        <v>572</v>
      </c>
      <c r="H111" s="89" t="s">
        <v>705</v>
      </c>
      <c r="I111" s="89">
        <v>0</v>
      </c>
      <c r="J111" s="89">
        <v>0</v>
      </c>
      <c r="K111" s="89">
        <v>0</v>
      </c>
    </row>
    <row r="112" spans="1:11" ht="65" x14ac:dyDescent="0.2">
      <c r="A112" s="89">
        <v>117</v>
      </c>
      <c r="B112" s="89" t="s">
        <v>259</v>
      </c>
      <c r="C112" s="89" t="s">
        <v>486</v>
      </c>
      <c r="D112" s="90">
        <v>0</v>
      </c>
      <c r="E112" s="89" t="s">
        <v>493</v>
      </c>
      <c r="F112" s="89">
        <v>0</v>
      </c>
      <c r="G112" s="89" t="s">
        <v>572</v>
      </c>
      <c r="H112" s="89" t="s">
        <v>710</v>
      </c>
      <c r="I112" s="89">
        <v>0</v>
      </c>
      <c r="J112" s="89">
        <v>0</v>
      </c>
      <c r="K112" s="89">
        <v>0</v>
      </c>
    </row>
    <row r="113" spans="1:11" ht="104" x14ac:dyDescent="0.2">
      <c r="A113" s="89">
        <v>118</v>
      </c>
      <c r="B113" s="89" t="s">
        <v>260</v>
      </c>
      <c r="C113" s="89" t="s">
        <v>474</v>
      </c>
      <c r="D113" s="90">
        <v>0</v>
      </c>
      <c r="E113" s="89" t="s">
        <v>496</v>
      </c>
      <c r="F113" s="89">
        <v>0</v>
      </c>
      <c r="G113" s="89" t="s">
        <v>581</v>
      </c>
      <c r="H113" s="89" t="s">
        <v>703</v>
      </c>
      <c r="I113" s="89">
        <v>0</v>
      </c>
      <c r="J113" s="89">
        <v>0</v>
      </c>
      <c r="K113" s="89" t="s">
        <v>2013</v>
      </c>
    </row>
    <row r="114" spans="1:11" ht="78" x14ac:dyDescent="0.2">
      <c r="A114" s="89">
        <v>119</v>
      </c>
      <c r="B114" s="89" t="s">
        <v>261</v>
      </c>
      <c r="C114" s="89" t="s">
        <v>440</v>
      </c>
      <c r="D114" s="90">
        <v>0</v>
      </c>
      <c r="E114" s="89" t="s">
        <v>493</v>
      </c>
      <c r="F114" s="89">
        <v>0</v>
      </c>
      <c r="G114" s="89" t="s">
        <v>581</v>
      </c>
      <c r="H114" s="89">
        <v>0</v>
      </c>
      <c r="I114" s="89">
        <v>0</v>
      </c>
      <c r="J114" s="89">
        <v>0</v>
      </c>
      <c r="K114" s="89">
        <v>0</v>
      </c>
    </row>
    <row r="115" spans="1:11" ht="91" x14ac:dyDescent="0.2">
      <c r="A115" s="89">
        <v>120</v>
      </c>
      <c r="B115" s="89" t="s">
        <v>262</v>
      </c>
      <c r="C115" s="89" t="s">
        <v>475</v>
      </c>
      <c r="D115" s="90">
        <v>0</v>
      </c>
      <c r="E115" s="89" t="s">
        <v>508</v>
      </c>
      <c r="F115" s="89">
        <v>0</v>
      </c>
      <c r="G115" s="89" t="s">
        <v>565</v>
      </c>
      <c r="H115" s="89">
        <v>0</v>
      </c>
      <c r="I115" s="89">
        <v>0</v>
      </c>
      <c r="J115" s="89">
        <v>0</v>
      </c>
      <c r="K115" s="89">
        <v>0</v>
      </c>
    </row>
    <row r="116" spans="1:11" ht="52" x14ac:dyDescent="0.2">
      <c r="A116" s="89">
        <v>121</v>
      </c>
      <c r="B116" s="89" t="s">
        <v>263</v>
      </c>
      <c r="C116" s="89" t="s">
        <v>19</v>
      </c>
      <c r="D116" s="90">
        <v>0</v>
      </c>
      <c r="E116" s="89" t="s">
        <v>510</v>
      </c>
      <c r="F116" s="89">
        <v>0</v>
      </c>
      <c r="G116" s="89">
        <v>0</v>
      </c>
      <c r="H116" s="89">
        <v>0</v>
      </c>
      <c r="I116" s="89">
        <v>0</v>
      </c>
      <c r="J116" s="89" t="s">
        <v>743</v>
      </c>
      <c r="K116" s="89">
        <v>12.8</v>
      </c>
    </row>
    <row r="117" spans="1:11" ht="91" x14ac:dyDescent="0.2">
      <c r="A117" s="89">
        <v>124</v>
      </c>
      <c r="B117" s="89" t="s">
        <v>264</v>
      </c>
      <c r="C117" s="89" t="s">
        <v>21</v>
      </c>
      <c r="D117" s="90">
        <v>0</v>
      </c>
      <c r="E117" s="89" t="s">
        <v>509</v>
      </c>
      <c r="F117" s="89">
        <v>0</v>
      </c>
      <c r="G117" s="89">
        <v>0</v>
      </c>
      <c r="H117" s="89" t="s">
        <v>712</v>
      </c>
      <c r="I117" s="89" t="s">
        <v>658</v>
      </c>
      <c r="J117" s="89">
        <v>0</v>
      </c>
      <c r="K117" s="89">
        <v>0</v>
      </c>
    </row>
    <row r="118" spans="1:11" ht="65" x14ac:dyDescent="0.2">
      <c r="A118" s="89">
        <v>125</v>
      </c>
      <c r="B118" s="89" t="s">
        <v>265</v>
      </c>
      <c r="C118" s="89" t="s">
        <v>1985</v>
      </c>
      <c r="D118" s="90">
        <v>0</v>
      </c>
      <c r="E118" s="89" t="s">
        <v>498</v>
      </c>
      <c r="F118" s="89">
        <v>0</v>
      </c>
      <c r="G118" s="89" t="s">
        <v>540</v>
      </c>
      <c r="H118" s="89">
        <v>0</v>
      </c>
      <c r="I118" s="89">
        <v>0</v>
      </c>
      <c r="J118" s="89">
        <v>0</v>
      </c>
      <c r="K118" s="89">
        <v>12.8</v>
      </c>
    </row>
    <row r="119" spans="1:11" ht="65" x14ac:dyDescent="0.2">
      <c r="A119" s="89">
        <v>126</v>
      </c>
      <c r="B119" s="89" t="s">
        <v>266</v>
      </c>
      <c r="C119" s="89" t="s">
        <v>2460</v>
      </c>
      <c r="D119" s="90">
        <v>0</v>
      </c>
      <c r="E119" s="89" t="s">
        <v>498</v>
      </c>
      <c r="F119" s="89">
        <v>0</v>
      </c>
      <c r="G119" s="89" t="s">
        <v>540</v>
      </c>
      <c r="H119" s="89">
        <v>0</v>
      </c>
      <c r="I119" s="89">
        <v>0</v>
      </c>
      <c r="J119" s="89">
        <v>0</v>
      </c>
      <c r="K119" s="89">
        <v>12.9</v>
      </c>
    </row>
    <row r="120" spans="1:11" ht="78" x14ac:dyDescent="0.2">
      <c r="A120" s="89">
        <v>128</v>
      </c>
      <c r="B120" s="89" t="s">
        <v>268</v>
      </c>
      <c r="C120" s="89" t="s">
        <v>20</v>
      </c>
      <c r="D120" s="90">
        <v>0</v>
      </c>
      <c r="E120" s="89" t="s">
        <v>495</v>
      </c>
      <c r="F120" s="89">
        <v>0</v>
      </c>
      <c r="G120" s="89" t="s">
        <v>584</v>
      </c>
      <c r="H120" s="89">
        <v>0</v>
      </c>
      <c r="I120" s="89">
        <v>0</v>
      </c>
      <c r="J120" s="89">
        <v>0</v>
      </c>
      <c r="K120" s="89">
        <v>12.8</v>
      </c>
    </row>
    <row r="121" spans="1:11" ht="130" x14ac:dyDescent="0.2">
      <c r="A121" s="89">
        <v>129</v>
      </c>
      <c r="B121" s="89" t="s">
        <v>269</v>
      </c>
      <c r="C121" s="89" t="s">
        <v>2461</v>
      </c>
      <c r="D121" s="90">
        <v>0</v>
      </c>
      <c r="E121" s="89" t="s">
        <v>498</v>
      </c>
      <c r="F121" s="89">
        <v>0</v>
      </c>
      <c r="G121" s="89" t="s">
        <v>540</v>
      </c>
      <c r="H121" s="89">
        <v>0</v>
      </c>
      <c r="I121" s="89">
        <v>0</v>
      </c>
      <c r="J121" s="89">
        <v>0</v>
      </c>
      <c r="K121" s="89">
        <v>12.8</v>
      </c>
    </row>
    <row r="122" spans="1:11" ht="78" x14ac:dyDescent="0.2">
      <c r="A122" s="89">
        <v>130</v>
      </c>
      <c r="B122" s="89" t="s">
        <v>270</v>
      </c>
      <c r="C122" s="89" t="s">
        <v>93</v>
      </c>
      <c r="D122" s="90">
        <v>0</v>
      </c>
      <c r="E122" s="89">
        <v>0</v>
      </c>
      <c r="F122" s="89">
        <v>0</v>
      </c>
      <c r="G122" s="89" t="s">
        <v>563</v>
      </c>
      <c r="H122" s="89">
        <v>0</v>
      </c>
      <c r="I122" s="89">
        <v>0</v>
      </c>
      <c r="J122" s="89">
        <v>0</v>
      </c>
      <c r="K122" s="89">
        <v>0</v>
      </c>
    </row>
    <row r="123" spans="1:11" ht="52" x14ac:dyDescent="0.2">
      <c r="A123" s="89">
        <v>131</v>
      </c>
      <c r="B123" s="89" t="s">
        <v>271</v>
      </c>
      <c r="C123" s="89" t="s">
        <v>417</v>
      </c>
      <c r="D123" s="90">
        <v>0</v>
      </c>
      <c r="E123" s="89" t="s">
        <v>495</v>
      </c>
      <c r="F123" s="89">
        <v>0</v>
      </c>
      <c r="G123" s="89" t="s">
        <v>563</v>
      </c>
      <c r="H123" s="89" t="s">
        <v>713</v>
      </c>
      <c r="I123" s="89">
        <v>0</v>
      </c>
      <c r="J123" s="89">
        <v>0</v>
      </c>
      <c r="K123" s="89">
        <v>0</v>
      </c>
    </row>
    <row r="124" spans="1:11" ht="91" x14ac:dyDescent="0.2">
      <c r="A124" s="89">
        <v>132</v>
      </c>
      <c r="B124" s="89" t="s">
        <v>272</v>
      </c>
      <c r="C124" s="89" t="s">
        <v>455</v>
      </c>
      <c r="D124" s="90">
        <v>0</v>
      </c>
      <c r="E124" s="89">
        <v>0</v>
      </c>
      <c r="F124" s="89">
        <v>0</v>
      </c>
      <c r="G124" s="89" t="s">
        <v>565</v>
      </c>
      <c r="H124" s="89" t="s">
        <v>713</v>
      </c>
      <c r="I124" s="89">
        <v>0</v>
      </c>
      <c r="J124" s="89">
        <v>0</v>
      </c>
      <c r="K124" s="89">
        <v>0</v>
      </c>
    </row>
    <row r="125" spans="1:11" ht="156" x14ac:dyDescent="0.2">
      <c r="A125" s="89">
        <v>134</v>
      </c>
      <c r="B125" s="89" t="s">
        <v>273</v>
      </c>
      <c r="C125" s="89" t="s">
        <v>456</v>
      </c>
      <c r="D125" s="90">
        <v>0</v>
      </c>
      <c r="E125" s="89">
        <v>0</v>
      </c>
      <c r="F125" s="89">
        <v>0</v>
      </c>
      <c r="G125" s="89" t="s">
        <v>565</v>
      </c>
      <c r="H125" s="89">
        <v>0</v>
      </c>
      <c r="I125" s="89">
        <v>0</v>
      </c>
      <c r="J125" s="89" t="s">
        <v>774</v>
      </c>
      <c r="K125" s="89">
        <v>0</v>
      </c>
    </row>
    <row r="126" spans="1:11" ht="143" x14ac:dyDescent="0.2">
      <c r="A126" s="89">
        <v>135</v>
      </c>
      <c r="B126" s="89" t="s">
        <v>274</v>
      </c>
      <c r="C126" s="89" t="s">
        <v>476</v>
      </c>
      <c r="D126" s="90">
        <v>0</v>
      </c>
      <c r="E126" s="89" t="s">
        <v>495</v>
      </c>
      <c r="F126" s="89">
        <v>0</v>
      </c>
      <c r="G126" s="89" t="s">
        <v>565</v>
      </c>
      <c r="H126" s="89" t="s">
        <v>713</v>
      </c>
      <c r="I126" s="89">
        <v>0</v>
      </c>
      <c r="J126" s="89" t="s">
        <v>774</v>
      </c>
      <c r="K126" s="89">
        <v>12.8</v>
      </c>
    </row>
    <row r="127" spans="1:11" ht="156" x14ac:dyDescent="0.2">
      <c r="A127" s="89">
        <v>136</v>
      </c>
      <c r="B127" s="89" t="s">
        <v>275</v>
      </c>
      <c r="C127" s="89" t="s">
        <v>477</v>
      </c>
      <c r="D127" s="90">
        <v>0</v>
      </c>
      <c r="E127" s="89" t="s">
        <v>493</v>
      </c>
      <c r="F127" s="89">
        <v>0</v>
      </c>
      <c r="G127" s="89" t="s">
        <v>565</v>
      </c>
      <c r="H127" s="89" t="s">
        <v>713</v>
      </c>
      <c r="I127" s="89">
        <v>0</v>
      </c>
      <c r="J127" s="89" t="s">
        <v>774</v>
      </c>
      <c r="K127" s="89">
        <v>12.8</v>
      </c>
    </row>
    <row r="128" spans="1:11" ht="78" x14ac:dyDescent="0.2">
      <c r="A128" s="89">
        <v>137</v>
      </c>
      <c r="B128" s="89" t="s">
        <v>276</v>
      </c>
      <c r="C128" s="89" t="s">
        <v>478</v>
      </c>
      <c r="D128" s="90">
        <v>0</v>
      </c>
      <c r="E128" s="89" t="s">
        <v>495</v>
      </c>
      <c r="F128" s="89">
        <v>0</v>
      </c>
      <c r="G128" s="89" t="s">
        <v>563</v>
      </c>
      <c r="H128" s="89" t="s">
        <v>621</v>
      </c>
      <c r="I128" s="89" t="s">
        <v>640</v>
      </c>
      <c r="J128" s="89" t="s">
        <v>760</v>
      </c>
      <c r="K128" s="89">
        <v>12.8</v>
      </c>
    </row>
    <row r="129" spans="1:11" ht="91" x14ac:dyDescent="0.2">
      <c r="A129" s="89">
        <v>138</v>
      </c>
      <c r="B129" s="89" t="s">
        <v>277</v>
      </c>
      <c r="C129" s="89" t="s">
        <v>479</v>
      </c>
      <c r="D129" s="90">
        <v>0</v>
      </c>
      <c r="E129" s="89" t="s">
        <v>495</v>
      </c>
      <c r="F129" s="89">
        <v>0</v>
      </c>
      <c r="G129" s="89" t="s">
        <v>586</v>
      </c>
      <c r="H129" s="89" t="s">
        <v>621</v>
      </c>
      <c r="I129" s="89" t="s">
        <v>640</v>
      </c>
      <c r="J129" s="89" t="s">
        <v>760</v>
      </c>
      <c r="K129" s="89">
        <v>12.8</v>
      </c>
    </row>
    <row r="130" spans="1:11" ht="91" x14ac:dyDescent="0.2">
      <c r="A130" s="89">
        <v>139</v>
      </c>
      <c r="B130" s="89" t="s">
        <v>278</v>
      </c>
      <c r="C130" s="89" t="s">
        <v>2445</v>
      </c>
      <c r="D130" s="90">
        <v>0</v>
      </c>
      <c r="E130" s="89" t="s">
        <v>495</v>
      </c>
      <c r="F130" s="89">
        <v>0</v>
      </c>
      <c r="G130" s="89">
        <v>0</v>
      </c>
      <c r="H130" s="89" t="s">
        <v>621</v>
      </c>
      <c r="I130" s="89" t="s">
        <v>640</v>
      </c>
      <c r="J130" s="89" t="s">
        <v>760</v>
      </c>
      <c r="K130" s="89">
        <v>12.8</v>
      </c>
    </row>
    <row r="131" spans="1:11" ht="91" x14ac:dyDescent="0.2">
      <c r="A131" s="89">
        <v>140</v>
      </c>
      <c r="B131" s="89" t="s">
        <v>279</v>
      </c>
      <c r="C131" s="89" t="s">
        <v>2462</v>
      </c>
      <c r="D131" s="90">
        <v>0</v>
      </c>
      <c r="E131" s="89" t="s">
        <v>511</v>
      </c>
      <c r="F131" s="89">
        <v>0</v>
      </c>
      <c r="G131" s="89" t="s">
        <v>563</v>
      </c>
      <c r="H131" s="89" t="s">
        <v>621</v>
      </c>
      <c r="I131" s="89">
        <v>0</v>
      </c>
      <c r="J131" s="89" t="s">
        <v>760</v>
      </c>
      <c r="K131" s="89">
        <v>12.8</v>
      </c>
    </row>
    <row r="132" spans="1:11" ht="104" x14ac:dyDescent="0.2">
      <c r="A132" s="89">
        <v>141</v>
      </c>
      <c r="B132" s="89" t="s">
        <v>280</v>
      </c>
      <c r="C132" s="89" t="s">
        <v>2446</v>
      </c>
      <c r="D132" s="90">
        <v>0</v>
      </c>
      <c r="E132" s="89" t="s">
        <v>495</v>
      </c>
      <c r="F132" s="89">
        <v>0</v>
      </c>
      <c r="G132" s="89" t="s">
        <v>565</v>
      </c>
      <c r="H132" s="89" t="s">
        <v>621</v>
      </c>
      <c r="I132" s="89">
        <v>0</v>
      </c>
      <c r="J132" s="89" t="s">
        <v>760</v>
      </c>
      <c r="K132" s="89">
        <v>0</v>
      </c>
    </row>
    <row r="133" spans="1:11" ht="91" x14ac:dyDescent="0.2">
      <c r="A133" s="89">
        <v>143</v>
      </c>
      <c r="B133" s="89" t="s">
        <v>281</v>
      </c>
      <c r="C133" s="89" t="s">
        <v>106</v>
      </c>
      <c r="D133" s="90">
        <v>0</v>
      </c>
      <c r="E133" s="89" t="s">
        <v>495</v>
      </c>
      <c r="F133" s="89">
        <v>0</v>
      </c>
      <c r="G133" s="89">
        <v>0</v>
      </c>
      <c r="H133" s="89" t="s">
        <v>621</v>
      </c>
      <c r="I133" s="89" t="s">
        <v>640</v>
      </c>
      <c r="J133" s="89" t="s">
        <v>760</v>
      </c>
      <c r="K133" s="89">
        <v>12.8</v>
      </c>
    </row>
    <row r="134" spans="1:11" ht="91" x14ac:dyDescent="0.2">
      <c r="A134" s="89">
        <v>144</v>
      </c>
      <c r="B134" s="89" t="s">
        <v>282</v>
      </c>
      <c r="C134" s="89" t="s">
        <v>105</v>
      </c>
      <c r="D134" s="90">
        <v>0</v>
      </c>
      <c r="E134" s="89" t="s">
        <v>495</v>
      </c>
      <c r="F134" s="89">
        <v>0</v>
      </c>
      <c r="G134" s="89" t="s">
        <v>541</v>
      </c>
      <c r="H134" s="89" t="s">
        <v>621</v>
      </c>
      <c r="I134" s="89" t="s">
        <v>640</v>
      </c>
      <c r="J134" s="89" t="s">
        <v>760</v>
      </c>
      <c r="K134" s="89">
        <v>12.8</v>
      </c>
    </row>
    <row r="135" spans="1:11" ht="143" x14ac:dyDescent="0.2">
      <c r="A135" s="89">
        <v>145</v>
      </c>
      <c r="B135" s="89" t="s">
        <v>283</v>
      </c>
      <c r="C135" s="89" t="s">
        <v>441</v>
      </c>
      <c r="D135" s="90">
        <v>0</v>
      </c>
      <c r="E135" s="89" t="s">
        <v>495</v>
      </c>
      <c r="F135" s="89">
        <v>0</v>
      </c>
      <c r="G135" s="89" t="s">
        <v>564</v>
      </c>
      <c r="H135" s="89" t="s">
        <v>621</v>
      </c>
      <c r="I135" s="89" t="s">
        <v>640</v>
      </c>
      <c r="J135" s="89" t="s">
        <v>760</v>
      </c>
      <c r="K135" s="89">
        <v>0</v>
      </c>
    </row>
    <row r="136" spans="1:11" ht="104" x14ac:dyDescent="0.2">
      <c r="A136" s="89">
        <v>148</v>
      </c>
      <c r="B136" s="89" t="s">
        <v>285</v>
      </c>
      <c r="C136" s="89" t="s">
        <v>480</v>
      </c>
      <c r="D136" s="90">
        <v>0</v>
      </c>
      <c r="E136" s="89" t="s">
        <v>495</v>
      </c>
      <c r="F136" s="89">
        <v>0</v>
      </c>
      <c r="G136" s="89" t="s">
        <v>563</v>
      </c>
      <c r="H136" s="89" t="s">
        <v>621</v>
      </c>
      <c r="I136" s="89" t="s">
        <v>640</v>
      </c>
      <c r="J136" s="89" t="s">
        <v>760</v>
      </c>
      <c r="K136" s="89">
        <v>0</v>
      </c>
    </row>
    <row r="137" spans="1:11" ht="143" x14ac:dyDescent="0.2">
      <c r="A137" s="89">
        <v>149</v>
      </c>
      <c r="B137" s="89" t="s">
        <v>286</v>
      </c>
      <c r="C137" s="89" t="s">
        <v>422</v>
      </c>
      <c r="D137" s="90">
        <v>0</v>
      </c>
      <c r="E137" s="89">
        <v>0</v>
      </c>
      <c r="F137" s="89">
        <v>0</v>
      </c>
      <c r="G137" s="89">
        <v>0</v>
      </c>
      <c r="H137" s="89">
        <v>0</v>
      </c>
      <c r="I137" s="89" t="s">
        <v>659</v>
      </c>
      <c r="J137" s="89" t="s">
        <v>760</v>
      </c>
      <c r="K137" s="89">
        <v>12.8</v>
      </c>
    </row>
    <row r="138" spans="1:11" ht="52" x14ac:dyDescent="0.2">
      <c r="A138" s="89">
        <v>151</v>
      </c>
      <c r="B138" s="89" t="s">
        <v>288</v>
      </c>
      <c r="C138" s="89" t="s">
        <v>24</v>
      </c>
      <c r="D138" s="90">
        <v>0</v>
      </c>
      <c r="E138" s="89" t="s">
        <v>509</v>
      </c>
      <c r="F138" s="89">
        <v>0</v>
      </c>
      <c r="G138" s="89" t="s">
        <v>587</v>
      </c>
      <c r="H138" s="89" t="s">
        <v>714</v>
      </c>
      <c r="I138" s="89">
        <v>0</v>
      </c>
      <c r="J138" s="89">
        <v>0</v>
      </c>
      <c r="K138" s="89">
        <v>1.1000000000000001</v>
      </c>
    </row>
    <row r="139" spans="1:11" ht="65" x14ac:dyDescent="0.2">
      <c r="A139" s="89">
        <v>152</v>
      </c>
      <c r="B139" s="89" t="s">
        <v>289</v>
      </c>
      <c r="C139" s="89" t="s">
        <v>25</v>
      </c>
      <c r="D139" s="90">
        <v>0</v>
      </c>
      <c r="E139" s="89" t="s">
        <v>509</v>
      </c>
      <c r="F139" s="89">
        <v>0</v>
      </c>
      <c r="G139" s="89" t="s">
        <v>587</v>
      </c>
      <c r="H139" s="89" t="s">
        <v>714</v>
      </c>
      <c r="I139" s="89">
        <v>0</v>
      </c>
      <c r="J139" s="89">
        <v>0</v>
      </c>
      <c r="K139" s="89">
        <v>1.1000000000000001</v>
      </c>
    </row>
    <row r="140" spans="1:11" ht="78" x14ac:dyDescent="0.2">
      <c r="A140" s="89">
        <v>153</v>
      </c>
      <c r="B140" s="89" t="s">
        <v>290</v>
      </c>
      <c r="C140" s="89" t="s">
        <v>442</v>
      </c>
      <c r="D140" s="90">
        <v>0</v>
      </c>
      <c r="E140" s="89" t="s">
        <v>509</v>
      </c>
      <c r="F140" s="89">
        <v>0</v>
      </c>
      <c r="G140" s="89" t="s">
        <v>562</v>
      </c>
      <c r="H140" s="89" t="s">
        <v>712</v>
      </c>
      <c r="I140" s="89">
        <v>0</v>
      </c>
      <c r="J140" s="89">
        <v>0</v>
      </c>
      <c r="K140" s="89">
        <v>1.1000000000000001</v>
      </c>
    </row>
    <row r="141" spans="1:11" ht="65" x14ac:dyDescent="0.2">
      <c r="A141" s="89">
        <v>154</v>
      </c>
      <c r="B141" s="89" t="s">
        <v>291</v>
      </c>
      <c r="C141" s="89" t="s">
        <v>443</v>
      </c>
      <c r="D141" s="90">
        <v>0</v>
      </c>
      <c r="E141" s="89" t="s">
        <v>509</v>
      </c>
      <c r="F141" s="89">
        <v>0</v>
      </c>
      <c r="G141" s="89" t="s">
        <v>569</v>
      </c>
      <c r="H141" s="89" t="s">
        <v>712</v>
      </c>
      <c r="I141" s="89">
        <v>0</v>
      </c>
      <c r="J141" s="89">
        <v>0</v>
      </c>
      <c r="K141" s="89">
        <v>1.1000000000000001</v>
      </c>
    </row>
    <row r="142" spans="1:11" ht="91" x14ac:dyDescent="0.2">
      <c r="A142" s="89">
        <v>155</v>
      </c>
      <c r="B142" s="89" t="s">
        <v>292</v>
      </c>
      <c r="C142" s="89" t="s">
        <v>2493</v>
      </c>
      <c r="D142" s="90">
        <v>0</v>
      </c>
      <c r="E142" s="89" t="s">
        <v>512</v>
      </c>
      <c r="F142" s="89">
        <v>0</v>
      </c>
      <c r="G142" s="89" t="s">
        <v>582</v>
      </c>
      <c r="H142" s="89" t="s">
        <v>715</v>
      </c>
      <c r="I142" s="89" t="s">
        <v>660</v>
      </c>
      <c r="J142" s="89" t="s">
        <v>775</v>
      </c>
      <c r="K142" s="89">
        <v>11.4</v>
      </c>
    </row>
    <row r="143" spans="1:11" ht="78" x14ac:dyDescent="0.2">
      <c r="A143" s="89">
        <v>156</v>
      </c>
      <c r="B143" s="89" t="s">
        <v>293</v>
      </c>
      <c r="C143" s="89" t="s">
        <v>2500</v>
      </c>
      <c r="D143" s="90">
        <v>0</v>
      </c>
      <c r="E143" s="89" t="s">
        <v>512</v>
      </c>
      <c r="F143" s="89">
        <v>0</v>
      </c>
      <c r="G143" s="89" t="s">
        <v>582</v>
      </c>
      <c r="H143" s="89" t="s">
        <v>715</v>
      </c>
      <c r="I143" s="89" t="s">
        <v>660</v>
      </c>
      <c r="J143" s="89" t="s">
        <v>775</v>
      </c>
      <c r="K143" s="89">
        <v>11.4</v>
      </c>
    </row>
    <row r="144" spans="1:11" ht="52" x14ac:dyDescent="0.2">
      <c r="A144" s="89">
        <v>157</v>
      </c>
      <c r="B144" s="89" t="s">
        <v>294</v>
      </c>
      <c r="C144" s="89" t="s">
        <v>112</v>
      </c>
      <c r="D144" s="90">
        <v>0</v>
      </c>
      <c r="E144" s="89" t="s">
        <v>512</v>
      </c>
      <c r="F144" s="89">
        <v>0</v>
      </c>
      <c r="G144" s="89" t="s">
        <v>582</v>
      </c>
      <c r="H144" s="89" t="s">
        <v>715</v>
      </c>
      <c r="I144" s="89" t="s">
        <v>660</v>
      </c>
      <c r="J144" s="89" t="s">
        <v>775</v>
      </c>
      <c r="K144" s="89">
        <v>11.4</v>
      </c>
    </row>
    <row r="145" spans="1:11" ht="52" x14ac:dyDescent="0.2">
      <c r="A145" s="89">
        <v>158</v>
      </c>
      <c r="B145" s="89" t="s">
        <v>295</v>
      </c>
      <c r="C145" s="89" t="s">
        <v>113</v>
      </c>
      <c r="D145" s="90">
        <v>0</v>
      </c>
      <c r="E145" s="89" t="s">
        <v>512</v>
      </c>
      <c r="F145" s="89">
        <v>0</v>
      </c>
      <c r="G145" s="89" t="s">
        <v>582</v>
      </c>
      <c r="H145" s="89" t="s">
        <v>715</v>
      </c>
      <c r="I145" s="89" t="s">
        <v>660</v>
      </c>
      <c r="J145" s="89" t="s">
        <v>775</v>
      </c>
      <c r="K145" s="89">
        <v>11.4</v>
      </c>
    </row>
    <row r="146" spans="1:11" ht="91" x14ac:dyDescent="0.2">
      <c r="A146" s="89">
        <v>159</v>
      </c>
      <c r="B146" s="89" t="s">
        <v>296</v>
      </c>
      <c r="C146" s="89" t="s">
        <v>2474</v>
      </c>
      <c r="D146" s="90">
        <v>0</v>
      </c>
      <c r="E146" s="89" t="s">
        <v>512</v>
      </c>
      <c r="F146" s="89">
        <v>0</v>
      </c>
      <c r="G146" s="89" t="s">
        <v>588</v>
      </c>
      <c r="H146" s="89">
        <v>0</v>
      </c>
      <c r="I146" s="89" t="s">
        <v>660</v>
      </c>
      <c r="J146" s="89" t="s">
        <v>775</v>
      </c>
      <c r="K146" s="89">
        <v>11.5</v>
      </c>
    </row>
    <row r="147" spans="1:11" ht="52" x14ac:dyDescent="0.2">
      <c r="A147" s="89">
        <v>160</v>
      </c>
      <c r="B147" s="89" t="s">
        <v>297</v>
      </c>
      <c r="C147" s="89" t="s">
        <v>97</v>
      </c>
      <c r="D147" s="90">
        <v>0</v>
      </c>
      <c r="E147" s="89" t="s">
        <v>512</v>
      </c>
      <c r="F147" s="89">
        <v>0</v>
      </c>
      <c r="G147" s="89" t="s">
        <v>588</v>
      </c>
      <c r="H147" s="89" t="s">
        <v>716</v>
      </c>
      <c r="I147" s="89" t="s">
        <v>660</v>
      </c>
      <c r="J147" s="89" t="s">
        <v>775</v>
      </c>
      <c r="K147" s="89">
        <v>11.4</v>
      </c>
    </row>
    <row r="148" spans="1:11" ht="91" x14ac:dyDescent="0.2">
      <c r="A148" s="89">
        <v>162</v>
      </c>
      <c r="B148" s="89" t="s">
        <v>299</v>
      </c>
      <c r="C148" s="89" t="s">
        <v>2447</v>
      </c>
      <c r="D148" s="90">
        <v>0</v>
      </c>
      <c r="E148" s="89" t="s">
        <v>504</v>
      </c>
      <c r="F148" s="89">
        <v>0</v>
      </c>
      <c r="G148" s="89" t="s">
        <v>588</v>
      </c>
      <c r="H148" s="89" t="s">
        <v>717</v>
      </c>
      <c r="I148" s="89" t="s">
        <v>661</v>
      </c>
      <c r="J148" s="89" t="s">
        <v>778</v>
      </c>
      <c r="K148" s="89" t="s">
        <v>2017</v>
      </c>
    </row>
    <row r="149" spans="1:11" ht="91" x14ac:dyDescent="0.2">
      <c r="A149" s="89">
        <v>163</v>
      </c>
      <c r="B149" s="89" t="s">
        <v>300</v>
      </c>
      <c r="C149" s="89" t="s">
        <v>42</v>
      </c>
      <c r="D149" s="90">
        <v>0</v>
      </c>
      <c r="E149" s="89" t="s">
        <v>494</v>
      </c>
      <c r="F149" s="89">
        <v>0</v>
      </c>
      <c r="G149" s="89">
        <v>0</v>
      </c>
      <c r="H149" s="89">
        <v>0</v>
      </c>
      <c r="I149" s="89">
        <v>0</v>
      </c>
      <c r="J149" s="89">
        <v>0</v>
      </c>
      <c r="K149" s="89">
        <v>0</v>
      </c>
    </row>
    <row r="150" spans="1:11" ht="104" x14ac:dyDescent="0.2">
      <c r="A150" s="89">
        <v>164</v>
      </c>
      <c r="B150" s="89" t="s">
        <v>301</v>
      </c>
      <c r="C150" s="89" t="s">
        <v>444</v>
      </c>
      <c r="D150" s="90">
        <v>0</v>
      </c>
      <c r="E150" s="89" t="s">
        <v>508</v>
      </c>
      <c r="F150" s="89">
        <v>0</v>
      </c>
      <c r="G150" s="89">
        <v>0</v>
      </c>
      <c r="H150" s="89" t="s">
        <v>718</v>
      </c>
      <c r="I150" s="89">
        <v>0</v>
      </c>
      <c r="J150" s="89">
        <v>0</v>
      </c>
      <c r="K150" s="89">
        <v>0</v>
      </c>
    </row>
    <row r="151" spans="1:11" ht="117" x14ac:dyDescent="0.2">
      <c r="A151" s="89">
        <v>165</v>
      </c>
      <c r="B151" s="89" t="s">
        <v>302</v>
      </c>
      <c r="C151" s="89" t="s">
        <v>43</v>
      </c>
      <c r="D151" s="90">
        <v>0</v>
      </c>
      <c r="E151" s="89" t="s">
        <v>494</v>
      </c>
      <c r="F151" s="89">
        <v>0</v>
      </c>
      <c r="G151" s="89">
        <v>0</v>
      </c>
      <c r="H151" s="89" t="s">
        <v>718</v>
      </c>
      <c r="I151" s="89">
        <v>0</v>
      </c>
      <c r="J151" s="89">
        <v>0</v>
      </c>
      <c r="K151" s="89">
        <v>0</v>
      </c>
    </row>
    <row r="152" spans="1:11" ht="65" x14ac:dyDescent="0.2">
      <c r="A152" s="89">
        <v>166</v>
      </c>
      <c r="B152" s="89" t="s">
        <v>303</v>
      </c>
      <c r="C152" s="89" t="s">
        <v>44</v>
      </c>
      <c r="D152" s="90">
        <v>0</v>
      </c>
      <c r="E152" s="89" t="s">
        <v>513</v>
      </c>
      <c r="F152" s="89">
        <v>0</v>
      </c>
      <c r="G152" s="89" t="s">
        <v>589</v>
      </c>
      <c r="H152" s="89" t="s">
        <v>719</v>
      </c>
      <c r="I152" s="89">
        <v>0</v>
      </c>
      <c r="J152" s="89">
        <v>0</v>
      </c>
      <c r="K152" s="89">
        <v>0</v>
      </c>
    </row>
    <row r="153" spans="1:11" ht="39" x14ac:dyDescent="0.2">
      <c r="A153" s="89">
        <v>167</v>
      </c>
      <c r="B153" s="89" t="s">
        <v>304</v>
      </c>
      <c r="C153" s="89" t="s">
        <v>2448</v>
      </c>
      <c r="D153" s="90">
        <v>0</v>
      </c>
      <c r="E153" s="89" t="s">
        <v>493</v>
      </c>
      <c r="F153" s="89">
        <v>0</v>
      </c>
      <c r="G153" s="89" t="s">
        <v>590</v>
      </c>
      <c r="H153" s="89" t="s">
        <v>719</v>
      </c>
      <c r="I153" s="89" t="s">
        <v>662</v>
      </c>
      <c r="J153" s="89" t="s">
        <v>779</v>
      </c>
      <c r="K153" s="89">
        <v>4.0999999999999996</v>
      </c>
    </row>
    <row r="154" spans="1:11" ht="78" x14ac:dyDescent="0.2">
      <c r="A154" s="89">
        <v>168</v>
      </c>
      <c r="B154" s="89" t="s">
        <v>305</v>
      </c>
      <c r="C154" s="89" t="s">
        <v>2449</v>
      </c>
      <c r="D154" s="90">
        <v>0</v>
      </c>
      <c r="E154" s="89" t="s">
        <v>496</v>
      </c>
      <c r="F154" s="89">
        <v>0</v>
      </c>
      <c r="G154" s="89" t="s">
        <v>590</v>
      </c>
      <c r="H154" s="89" t="s">
        <v>720</v>
      </c>
      <c r="I154" s="89">
        <v>0</v>
      </c>
      <c r="J154" s="89">
        <v>0</v>
      </c>
      <c r="K154" s="89">
        <v>0</v>
      </c>
    </row>
    <row r="155" spans="1:11" ht="104" x14ac:dyDescent="0.2">
      <c r="A155" s="89">
        <v>169</v>
      </c>
      <c r="B155" s="89" t="s">
        <v>306</v>
      </c>
      <c r="C155" s="89" t="s">
        <v>45</v>
      </c>
      <c r="D155" s="90">
        <v>0</v>
      </c>
      <c r="E155" s="89" t="s">
        <v>502</v>
      </c>
      <c r="F155" s="89">
        <v>0</v>
      </c>
      <c r="G155" s="89" t="s">
        <v>591</v>
      </c>
      <c r="H155" s="89">
        <v>0</v>
      </c>
      <c r="I155" s="89">
        <v>0</v>
      </c>
      <c r="J155" s="89">
        <v>0</v>
      </c>
      <c r="K155" s="89">
        <v>0</v>
      </c>
    </row>
    <row r="156" spans="1:11" ht="104" x14ac:dyDescent="0.2">
      <c r="A156" s="89">
        <v>170</v>
      </c>
      <c r="B156" s="89" t="s">
        <v>307</v>
      </c>
      <c r="C156" s="89" t="s">
        <v>481</v>
      </c>
      <c r="D156" s="90">
        <v>0</v>
      </c>
      <c r="E156" s="89" t="s">
        <v>502</v>
      </c>
      <c r="F156" s="89">
        <v>0</v>
      </c>
      <c r="G156" s="89">
        <v>0</v>
      </c>
      <c r="H156" s="89">
        <v>0</v>
      </c>
      <c r="I156" s="89">
        <v>0</v>
      </c>
      <c r="J156" s="89">
        <v>0</v>
      </c>
      <c r="K156" s="89">
        <v>0</v>
      </c>
    </row>
    <row r="157" spans="1:11" ht="78" x14ac:dyDescent="0.2">
      <c r="A157" s="89">
        <v>171</v>
      </c>
      <c r="B157" s="89" t="s">
        <v>308</v>
      </c>
      <c r="C157" s="89" t="s">
        <v>2450</v>
      </c>
      <c r="D157" s="90">
        <v>0</v>
      </c>
      <c r="E157" s="89" t="s">
        <v>494</v>
      </c>
      <c r="F157" s="89">
        <v>0</v>
      </c>
      <c r="G157" s="89" t="s">
        <v>545</v>
      </c>
      <c r="H157" s="89" t="s">
        <v>718</v>
      </c>
      <c r="I157" s="89">
        <v>0</v>
      </c>
      <c r="J157" s="89">
        <v>0</v>
      </c>
      <c r="K157" s="89">
        <v>0</v>
      </c>
    </row>
    <row r="158" spans="1:11" ht="78" x14ac:dyDescent="0.2">
      <c r="A158" s="89">
        <v>172</v>
      </c>
      <c r="B158" s="89" t="s">
        <v>309</v>
      </c>
      <c r="C158" s="89" t="s">
        <v>46</v>
      </c>
      <c r="D158" s="90">
        <v>0</v>
      </c>
      <c r="E158" s="89" t="s">
        <v>494</v>
      </c>
      <c r="F158" s="89">
        <v>0</v>
      </c>
      <c r="G158" s="89" t="s">
        <v>592</v>
      </c>
      <c r="H158" s="89" t="s">
        <v>721</v>
      </c>
      <c r="I158" s="89">
        <v>0</v>
      </c>
      <c r="J158" s="89">
        <v>0</v>
      </c>
      <c r="K158" s="89">
        <v>0</v>
      </c>
    </row>
    <row r="159" spans="1:11" ht="91" x14ac:dyDescent="0.2">
      <c r="A159" s="89">
        <v>173</v>
      </c>
      <c r="B159" s="89" t="s">
        <v>482</v>
      </c>
      <c r="C159" s="89" t="s">
        <v>2465</v>
      </c>
      <c r="D159" s="90">
        <v>0</v>
      </c>
      <c r="E159" s="89" t="s">
        <v>494</v>
      </c>
      <c r="F159" s="89">
        <v>0</v>
      </c>
      <c r="G159" s="89" t="s">
        <v>592</v>
      </c>
      <c r="H159" s="89" t="s">
        <v>721</v>
      </c>
      <c r="I159" s="89">
        <v>0</v>
      </c>
      <c r="J159" s="89">
        <v>0</v>
      </c>
      <c r="K159" s="89">
        <v>0</v>
      </c>
    </row>
    <row r="160" spans="1:11" ht="91" x14ac:dyDescent="0.2">
      <c r="A160" s="89">
        <v>174</v>
      </c>
      <c r="B160" s="89" t="s">
        <v>310</v>
      </c>
      <c r="C160" s="89" t="s">
        <v>2475</v>
      </c>
      <c r="D160" s="90">
        <v>0</v>
      </c>
      <c r="E160" s="89" t="s">
        <v>508</v>
      </c>
      <c r="F160" s="89">
        <v>0</v>
      </c>
      <c r="G160" s="89" t="s">
        <v>581</v>
      </c>
      <c r="H160" s="89" t="s">
        <v>722</v>
      </c>
      <c r="I160" s="89" t="s">
        <v>663</v>
      </c>
      <c r="J160" s="89" t="s">
        <v>780</v>
      </c>
      <c r="K160" s="89" t="s">
        <v>2015</v>
      </c>
    </row>
    <row r="161" spans="1:11" ht="78" x14ac:dyDescent="0.2">
      <c r="A161" s="89">
        <v>175</v>
      </c>
      <c r="B161" s="89" t="s">
        <v>311</v>
      </c>
      <c r="C161" s="89" t="s">
        <v>483</v>
      </c>
      <c r="D161" s="90">
        <v>0</v>
      </c>
      <c r="E161" s="89" t="s">
        <v>493</v>
      </c>
      <c r="F161" s="89">
        <v>0</v>
      </c>
      <c r="G161" s="89" t="s">
        <v>590</v>
      </c>
      <c r="H161" s="89" t="s">
        <v>723</v>
      </c>
      <c r="I161" s="89" t="s">
        <v>665</v>
      </c>
      <c r="J161" s="89" t="s">
        <v>781</v>
      </c>
      <c r="K161" s="89" t="s">
        <v>2018</v>
      </c>
    </row>
    <row r="162" spans="1:11" ht="39" x14ac:dyDescent="0.2">
      <c r="A162" s="89">
        <v>176</v>
      </c>
      <c r="B162" s="89" t="s">
        <v>312</v>
      </c>
      <c r="C162" s="89" t="s">
        <v>139</v>
      </c>
      <c r="D162" s="90">
        <v>0</v>
      </c>
      <c r="E162" s="89" t="s">
        <v>508</v>
      </c>
      <c r="F162" s="89">
        <v>0</v>
      </c>
      <c r="G162" s="89" t="s">
        <v>594</v>
      </c>
      <c r="H162" s="89" t="s">
        <v>724</v>
      </c>
      <c r="I162" s="89" t="s">
        <v>664</v>
      </c>
      <c r="J162" s="89" t="s">
        <v>782</v>
      </c>
      <c r="K162" s="89" t="s">
        <v>2015</v>
      </c>
    </row>
    <row r="163" spans="1:11" ht="52" x14ac:dyDescent="0.2">
      <c r="A163" s="89">
        <v>177</v>
      </c>
      <c r="B163" s="89" t="s">
        <v>313</v>
      </c>
      <c r="C163" s="89" t="s">
        <v>2451</v>
      </c>
      <c r="D163" s="90">
        <v>0</v>
      </c>
      <c r="E163" s="89" t="s">
        <v>508</v>
      </c>
      <c r="F163" s="89">
        <v>0</v>
      </c>
      <c r="G163" s="89" t="s">
        <v>595</v>
      </c>
      <c r="H163" s="89" t="s">
        <v>724</v>
      </c>
      <c r="I163" s="89" t="s">
        <v>664</v>
      </c>
      <c r="J163" s="89" t="s">
        <v>782</v>
      </c>
      <c r="K163" s="89" t="s">
        <v>2015</v>
      </c>
    </row>
    <row r="164" spans="1:11" ht="78" x14ac:dyDescent="0.2">
      <c r="A164" s="89">
        <v>178</v>
      </c>
      <c r="B164" s="89" t="s">
        <v>314</v>
      </c>
      <c r="C164" s="89" t="s">
        <v>29</v>
      </c>
      <c r="D164" s="90">
        <v>0</v>
      </c>
      <c r="E164" s="89" t="s">
        <v>496</v>
      </c>
      <c r="F164" s="89">
        <v>0</v>
      </c>
      <c r="G164" s="89" t="s">
        <v>593</v>
      </c>
      <c r="H164" s="89" t="s">
        <v>708</v>
      </c>
      <c r="I164" s="89" t="s">
        <v>666</v>
      </c>
      <c r="J164" s="89" t="s">
        <v>781</v>
      </c>
      <c r="K164" s="89" t="s">
        <v>2015</v>
      </c>
    </row>
    <row r="165" spans="1:11" ht="104" x14ac:dyDescent="0.2">
      <c r="A165" s="89">
        <v>179</v>
      </c>
      <c r="B165" s="89" t="s">
        <v>315</v>
      </c>
      <c r="C165" s="89" t="s">
        <v>2476</v>
      </c>
      <c r="D165" s="90">
        <v>0</v>
      </c>
      <c r="E165" s="89">
        <v>0</v>
      </c>
      <c r="F165" s="89">
        <v>0</v>
      </c>
      <c r="G165" s="89" t="s">
        <v>596</v>
      </c>
      <c r="H165" s="89" t="s">
        <v>725</v>
      </c>
      <c r="I165" s="89" t="s">
        <v>667</v>
      </c>
      <c r="J165" s="89" t="s">
        <v>783</v>
      </c>
      <c r="K165" s="89" t="s">
        <v>2019</v>
      </c>
    </row>
    <row r="166" spans="1:11" ht="65" x14ac:dyDescent="0.2">
      <c r="A166" s="89">
        <v>180</v>
      </c>
      <c r="B166" s="89" t="s">
        <v>316</v>
      </c>
      <c r="C166" s="89" t="s">
        <v>30</v>
      </c>
      <c r="D166" s="90">
        <v>0</v>
      </c>
      <c r="E166" s="89" t="s">
        <v>514</v>
      </c>
      <c r="F166" s="89">
        <v>0</v>
      </c>
      <c r="G166" s="89" t="s">
        <v>570</v>
      </c>
      <c r="H166" s="89" t="s">
        <v>726</v>
      </c>
      <c r="I166" s="89">
        <v>0</v>
      </c>
      <c r="J166" s="89" t="s">
        <v>784</v>
      </c>
      <c r="K166" s="89" t="s">
        <v>2020</v>
      </c>
    </row>
    <row r="167" spans="1:11" ht="78" x14ac:dyDescent="0.2">
      <c r="A167" s="89">
        <v>181</v>
      </c>
      <c r="B167" s="89" t="s">
        <v>317</v>
      </c>
      <c r="C167" s="89" t="s">
        <v>31</v>
      </c>
      <c r="D167" s="90">
        <v>0</v>
      </c>
      <c r="E167" s="89" t="s">
        <v>493</v>
      </c>
      <c r="F167" s="89">
        <v>0</v>
      </c>
      <c r="G167" s="89" t="s">
        <v>604</v>
      </c>
      <c r="H167" s="89">
        <v>0</v>
      </c>
      <c r="I167" s="89">
        <v>0</v>
      </c>
      <c r="J167" s="89" t="s">
        <v>784</v>
      </c>
      <c r="K167" s="89">
        <v>0</v>
      </c>
    </row>
    <row r="168" spans="1:11" ht="65" x14ac:dyDescent="0.2">
      <c r="A168" s="89">
        <v>182</v>
      </c>
      <c r="B168" s="89" t="s">
        <v>318</v>
      </c>
      <c r="C168" s="89" t="s">
        <v>32</v>
      </c>
      <c r="D168" s="90">
        <v>0</v>
      </c>
      <c r="E168" s="89" t="s">
        <v>516</v>
      </c>
      <c r="F168" s="89">
        <v>0</v>
      </c>
      <c r="G168" s="89" t="s">
        <v>545</v>
      </c>
      <c r="H168" s="89">
        <v>0</v>
      </c>
      <c r="I168" s="89">
        <v>0</v>
      </c>
      <c r="J168" s="89" t="s">
        <v>784</v>
      </c>
      <c r="K168" s="89" t="s">
        <v>2021</v>
      </c>
    </row>
    <row r="169" spans="1:11" ht="78" x14ac:dyDescent="0.2">
      <c r="A169" s="89">
        <v>183</v>
      </c>
      <c r="B169" s="89" t="s">
        <v>319</v>
      </c>
      <c r="C169" s="89" t="s">
        <v>33</v>
      </c>
      <c r="D169" s="90">
        <v>0</v>
      </c>
      <c r="E169" s="89" t="s">
        <v>514</v>
      </c>
      <c r="F169" s="89">
        <v>0</v>
      </c>
      <c r="G169" s="89" t="s">
        <v>545</v>
      </c>
      <c r="H169" s="89">
        <v>0</v>
      </c>
      <c r="I169" s="89">
        <v>0</v>
      </c>
      <c r="J169" s="89" t="s">
        <v>784</v>
      </c>
      <c r="K169" s="89">
        <v>6.3</v>
      </c>
    </row>
    <row r="170" spans="1:11" ht="117" x14ac:dyDescent="0.2">
      <c r="A170" s="89">
        <v>184</v>
      </c>
      <c r="B170" s="89" t="s">
        <v>320</v>
      </c>
      <c r="C170" s="89" t="s">
        <v>2453</v>
      </c>
      <c r="D170" s="90">
        <v>0</v>
      </c>
      <c r="E170" s="89" t="s">
        <v>514</v>
      </c>
      <c r="F170" s="89">
        <v>0</v>
      </c>
      <c r="G170" s="89" t="s">
        <v>605</v>
      </c>
      <c r="H170" s="89" t="s">
        <v>727</v>
      </c>
      <c r="I170" s="89">
        <v>0</v>
      </c>
      <c r="J170" s="89" t="s">
        <v>784</v>
      </c>
      <c r="K170" s="89" t="s">
        <v>2022</v>
      </c>
    </row>
    <row r="171" spans="1:11" ht="104" x14ac:dyDescent="0.2">
      <c r="A171" s="89">
        <v>185</v>
      </c>
      <c r="B171" s="89" t="s">
        <v>321</v>
      </c>
      <c r="C171" s="89" t="s">
        <v>2454</v>
      </c>
      <c r="D171" s="90">
        <v>0</v>
      </c>
      <c r="E171" s="89" t="s">
        <v>2498</v>
      </c>
      <c r="F171" s="89" t="s">
        <v>2498</v>
      </c>
      <c r="G171" s="89" t="s">
        <v>2498</v>
      </c>
      <c r="H171" s="89" t="s">
        <v>2498</v>
      </c>
      <c r="I171" s="89" t="s">
        <v>2498</v>
      </c>
      <c r="J171" s="89" t="s">
        <v>2498</v>
      </c>
      <c r="K171" s="89" t="s">
        <v>2023</v>
      </c>
    </row>
    <row r="172" spans="1:11" ht="78" x14ac:dyDescent="0.2">
      <c r="A172" s="89">
        <v>186</v>
      </c>
      <c r="B172" s="89" t="s">
        <v>322</v>
      </c>
      <c r="C172" s="89" t="s">
        <v>34</v>
      </c>
      <c r="D172" s="90">
        <v>0</v>
      </c>
      <c r="E172" s="89" t="s">
        <v>514</v>
      </c>
      <c r="F172" s="89">
        <v>0</v>
      </c>
      <c r="G172" s="89" t="s">
        <v>545</v>
      </c>
      <c r="H172" s="89">
        <v>0</v>
      </c>
      <c r="I172" s="89" t="s">
        <v>668</v>
      </c>
      <c r="J172" s="89" t="s">
        <v>784</v>
      </c>
      <c r="K172" s="89" t="s">
        <v>2024</v>
      </c>
    </row>
    <row r="173" spans="1:11" ht="78" x14ac:dyDescent="0.2">
      <c r="A173" s="89">
        <v>187</v>
      </c>
      <c r="B173" s="89" t="s">
        <v>323</v>
      </c>
      <c r="C173" s="89" t="s">
        <v>35</v>
      </c>
      <c r="D173" s="90">
        <v>0</v>
      </c>
      <c r="E173" s="89" t="s">
        <v>514</v>
      </c>
      <c r="F173" s="89">
        <v>0</v>
      </c>
      <c r="G173" s="89" t="s">
        <v>545</v>
      </c>
      <c r="H173" s="89" t="s">
        <v>729</v>
      </c>
      <c r="I173" s="89">
        <v>0</v>
      </c>
      <c r="J173" s="89" t="s">
        <v>785</v>
      </c>
      <c r="K173" s="89" t="s">
        <v>2022</v>
      </c>
    </row>
    <row r="174" spans="1:11" ht="39" x14ac:dyDescent="0.2">
      <c r="A174" s="89">
        <v>188</v>
      </c>
      <c r="B174" s="89" t="s">
        <v>324</v>
      </c>
      <c r="C174" s="89" t="s">
        <v>36</v>
      </c>
      <c r="D174" s="90">
        <v>0</v>
      </c>
      <c r="E174" s="89" t="s">
        <v>512</v>
      </c>
      <c r="F174" s="89">
        <v>0</v>
      </c>
      <c r="G174" s="89" t="s">
        <v>598</v>
      </c>
      <c r="H174" s="89" t="s">
        <v>621</v>
      </c>
      <c r="I174" s="89" t="s">
        <v>669</v>
      </c>
      <c r="J174" s="89" t="s">
        <v>786</v>
      </c>
      <c r="K174" s="89" t="s">
        <v>2025</v>
      </c>
    </row>
    <row r="175" spans="1:11" ht="65" x14ac:dyDescent="0.2">
      <c r="A175" s="89">
        <v>189</v>
      </c>
      <c r="B175" s="89" t="s">
        <v>325</v>
      </c>
      <c r="C175" s="89" t="s">
        <v>2455</v>
      </c>
      <c r="D175" s="90">
        <v>0</v>
      </c>
      <c r="E175" s="89" t="s">
        <v>512</v>
      </c>
      <c r="F175" s="89">
        <v>0</v>
      </c>
      <c r="G175" s="89" t="s">
        <v>540</v>
      </c>
      <c r="H175" s="89" t="s">
        <v>619</v>
      </c>
      <c r="I175" s="89" t="s">
        <v>670</v>
      </c>
      <c r="J175" s="89" t="s">
        <v>787</v>
      </c>
      <c r="K175" s="89">
        <v>12.8</v>
      </c>
    </row>
    <row r="176" spans="1:11" ht="104" x14ac:dyDescent="0.2">
      <c r="A176" s="89">
        <v>190</v>
      </c>
      <c r="B176" s="89" t="s">
        <v>326</v>
      </c>
      <c r="C176" s="89" t="s">
        <v>484</v>
      </c>
      <c r="D176" s="90">
        <v>0</v>
      </c>
      <c r="E176" s="89" t="s">
        <v>493</v>
      </c>
      <c r="F176" s="89">
        <v>0</v>
      </c>
      <c r="G176" s="89" t="s">
        <v>540</v>
      </c>
      <c r="H176" s="89">
        <v>0</v>
      </c>
      <c r="I176" s="89" t="s">
        <v>659</v>
      </c>
      <c r="J176" s="89" t="s">
        <v>788</v>
      </c>
      <c r="K176" s="89">
        <v>12.8</v>
      </c>
    </row>
    <row r="177" spans="1:11" ht="91" x14ac:dyDescent="0.2">
      <c r="A177" s="89">
        <v>191</v>
      </c>
      <c r="B177" s="89" t="s">
        <v>327</v>
      </c>
      <c r="C177" s="89" t="s">
        <v>2470</v>
      </c>
      <c r="D177" s="90">
        <v>0</v>
      </c>
      <c r="E177" s="89" t="s">
        <v>512</v>
      </c>
      <c r="F177" s="89">
        <v>0</v>
      </c>
      <c r="G177" s="89" t="s">
        <v>540</v>
      </c>
      <c r="H177" s="89" t="s">
        <v>619</v>
      </c>
      <c r="I177" s="89">
        <v>0</v>
      </c>
      <c r="J177" s="89" t="s">
        <v>784</v>
      </c>
      <c r="K177" s="89">
        <v>0</v>
      </c>
    </row>
    <row r="178" spans="1:11" ht="130" x14ac:dyDescent="0.2">
      <c r="A178" s="89">
        <v>192</v>
      </c>
      <c r="B178" s="89" t="s">
        <v>328</v>
      </c>
      <c r="C178" s="89" t="s">
        <v>423</v>
      </c>
      <c r="D178" s="90">
        <v>0</v>
      </c>
      <c r="E178" s="89" t="s">
        <v>501</v>
      </c>
      <c r="F178" s="89">
        <v>0</v>
      </c>
      <c r="G178" s="89" t="s">
        <v>599</v>
      </c>
      <c r="H178" s="89" t="s">
        <v>730</v>
      </c>
      <c r="I178" s="89" t="s">
        <v>671</v>
      </c>
      <c r="J178" s="89" t="s">
        <v>789</v>
      </c>
      <c r="K178" s="89">
        <v>12.7</v>
      </c>
    </row>
    <row r="179" spans="1:11" ht="78" x14ac:dyDescent="0.2">
      <c r="A179" s="89">
        <v>193</v>
      </c>
      <c r="B179" s="89" t="s">
        <v>329</v>
      </c>
      <c r="C179" s="89" t="s">
        <v>37</v>
      </c>
      <c r="D179" s="90">
        <v>0</v>
      </c>
      <c r="E179" s="89" t="s">
        <v>515</v>
      </c>
      <c r="F179" s="89">
        <v>0</v>
      </c>
      <c r="G179" s="89" t="s">
        <v>600</v>
      </c>
      <c r="H179" s="89" t="s">
        <v>730</v>
      </c>
      <c r="I179" s="89">
        <v>0</v>
      </c>
      <c r="J179" s="89" t="s">
        <v>784</v>
      </c>
      <c r="K179" s="89" t="s">
        <v>2026</v>
      </c>
    </row>
    <row r="180" spans="1:11" ht="52" x14ac:dyDescent="0.2">
      <c r="A180" s="89">
        <v>194</v>
      </c>
      <c r="B180" s="89" t="s">
        <v>330</v>
      </c>
      <c r="C180" s="89" t="s">
        <v>2456</v>
      </c>
      <c r="D180" s="90">
        <v>0</v>
      </c>
      <c r="E180" s="89" t="s">
        <v>515</v>
      </c>
      <c r="F180" s="89" t="s">
        <v>523</v>
      </c>
      <c r="G180" s="89" t="s">
        <v>596</v>
      </c>
      <c r="H180" s="89" t="s">
        <v>619</v>
      </c>
      <c r="I180" s="89">
        <v>0</v>
      </c>
      <c r="J180" s="89" t="s">
        <v>784</v>
      </c>
      <c r="K180" s="89" t="s">
        <v>2432</v>
      </c>
    </row>
    <row r="181" spans="1:11" ht="65" x14ac:dyDescent="0.2">
      <c r="A181" s="89">
        <v>195</v>
      </c>
      <c r="B181" s="89" t="s">
        <v>331</v>
      </c>
      <c r="C181" s="89" t="s">
        <v>38</v>
      </c>
      <c r="D181" s="90">
        <v>0</v>
      </c>
      <c r="E181" s="89" t="s">
        <v>515</v>
      </c>
      <c r="F181" s="89" t="s">
        <v>525</v>
      </c>
      <c r="G181" s="89" t="s">
        <v>601</v>
      </c>
      <c r="H181" s="89" t="s">
        <v>731</v>
      </c>
      <c r="I181" s="89" t="s">
        <v>672</v>
      </c>
      <c r="J181" s="89" t="s">
        <v>790</v>
      </c>
      <c r="K181" s="89">
        <v>12.6</v>
      </c>
    </row>
    <row r="182" spans="1:11" ht="65" x14ac:dyDescent="0.2">
      <c r="A182" s="89">
        <v>196</v>
      </c>
      <c r="B182" s="89" t="s">
        <v>332</v>
      </c>
      <c r="C182" s="89" t="s">
        <v>2457</v>
      </c>
      <c r="D182" s="90">
        <v>0</v>
      </c>
      <c r="E182" s="89" t="s">
        <v>515</v>
      </c>
      <c r="F182" s="89" t="s">
        <v>525</v>
      </c>
      <c r="G182" s="89" t="s">
        <v>601</v>
      </c>
      <c r="H182" s="89" t="s">
        <v>731</v>
      </c>
      <c r="I182" s="89" t="s">
        <v>673</v>
      </c>
      <c r="J182" s="89" t="s">
        <v>791</v>
      </c>
      <c r="K182" s="89">
        <v>12.6</v>
      </c>
    </row>
    <row r="183" spans="1:11" ht="156" x14ac:dyDescent="0.2">
      <c r="A183" s="89">
        <v>197</v>
      </c>
      <c r="B183" s="89" t="s">
        <v>333</v>
      </c>
      <c r="C183" s="89" t="s">
        <v>2458</v>
      </c>
      <c r="D183" s="90">
        <v>0</v>
      </c>
      <c r="E183" s="89" t="s">
        <v>515</v>
      </c>
      <c r="F183" s="89">
        <v>0</v>
      </c>
      <c r="G183" s="89" t="s">
        <v>602</v>
      </c>
      <c r="H183" s="89" t="s">
        <v>691</v>
      </c>
      <c r="I183" s="89" t="s">
        <v>674</v>
      </c>
      <c r="J183" s="89" t="s">
        <v>784</v>
      </c>
      <c r="K183" s="89" t="s">
        <v>2028</v>
      </c>
    </row>
    <row r="184" spans="1:11" ht="104" x14ac:dyDescent="0.2">
      <c r="A184" s="89">
        <v>198</v>
      </c>
      <c r="B184" s="89" t="s">
        <v>334</v>
      </c>
      <c r="C184" s="89" t="s">
        <v>2459</v>
      </c>
      <c r="D184" s="90">
        <v>0</v>
      </c>
      <c r="E184" s="89">
        <v>0</v>
      </c>
      <c r="F184" s="89">
        <v>0</v>
      </c>
      <c r="G184" s="89" t="s">
        <v>603</v>
      </c>
      <c r="H184" s="89">
        <v>0</v>
      </c>
      <c r="I184" s="89">
        <v>0</v>
      </c>
      <c r="J184" s="89" t="s">
        <v>792</v>
      </c>
      <c r="K184" s="89">
        <v>0</v>
      </c>
    </row>
    <row r="185" spans="1:11" ht="91" x14ac:dyDescent="0.2">
      <c r="A185" s="89">
        <v>199</v>
      </c>
      <c r="B185" s="89" t="s">
        <v>335</v>
      </c>
      <c r="C185" s="89" t="s">
        <v>39</v>
      </c>
      <c r="D185" s="90">
        <v>0</v>
      </c>
      <c r="E185" s="89">
        <v>0</v>
      </c>
      <c r="F185" s="89">
        <v>0</v>
      </c>
      <c r="G185" s="89">
        <v>0</v>
      </c>
      <c r="H185" s="89">
        <v>0</v>
      </c>
      <c r="I185" s="89">
        <v>0</v>
      </c>
      <c r="J185" s="89">
        <v>0</v>
      </c>
      <c r="K185" s="89">
        <v>0</v>
      </c>
    </row>
    <row r="186" spans="1:11" ht="78" x14ac:dyDescent="0.2">
      <c r="A186" s="89">
        <v>200</v>
      </c>
      <c r="B186" s="89" t="s">
        <v>336</v>
      </c>
      <c r="C186" s="89" t="s">
        <v>457</v>
      </c>
      <c r="D186" s="90">
        <v>0</v>
      </c>
      <c r="E186" s="89">
        <v>0</v>
      </c>
      <c r="F186" s="89">
        <v>0</v>
      </c>
      <c r="G186" s="89">
        <v>0</v>
      </c>
      <c r="H186" s="89" t="s">
        <v>728</v>
      </c>
      <c r="I186" s="89">
        <v>0</v>
      </c>
      <c r="J186" s="89">
        <v>0</v>
      </c>
      <c r="K186" s="89">
        <v>0</v>
      </c>
    </row>
    <row r="187" spans="1:11" ht="78" x14ac:dyDescent="0.2">
      <c r="A187" s="89">
        <v>201</v>
      </c>
      <c r="B187" s="89" t="s">
        <v>337</v>
      </c>
      <c r="C187" s="89" t="s">
        <v>138</v>
      </c>
      <c r="D187" s="90">
        <v>0</v>
      </c>
      <c r="E187" s="89" t="s">
        <v>493</v>
      </c>
      <c r="F187" s="89">
        <v>0</v>
      </c>
      <c r="G187" s="89">
        <v>0</v>
      </c>
      <c r="H187" s="89">
        <v>0</v>
      </c>
      <c r="I187" s="89">
        <v>0</v>
      </c>
      <c r="J187" s="89">
        <v>0</v>
      </c>
      <c r="K187" s="89">
        <v>0</v>
      </c>
    </row>
    <row r="188" spans="1:11" ht="39" x14ac:dyDescent="0.2">
      <c r="A188" s="89">
        <v>202</v>
      </c>
      <c r="B188" s="89" t="s">
        <v>338</v>
      </c>
      <c r="C188" s="89" t="s">
        <v>130</v>
      </c>
      <c r="D188" s="90">
        <v>0</v>
      </c>
      <c r="E188" s="89" t="s">
        <v>493</v>
      </c>
      <c r="F188" s="89">
        <v>0</v>
      </c>
      <c r="G188" s="89" t="s">
        <v>540</v>
      </c>
      <c r="H188" s="89">
        <v>0</v>
      </c>
      <c r="I188" s="89">
        <v>0</v>
      </c>
      <c r="J188" s="89">
        <v>0</v>
      </c>
      <c r="K188" s="89">
        <v>0</v>
      </c>
    </row>
    <row r="189" spans="1:11" ht="182" x14ac:dyDescent="0.2">
      <c r="A189" s="89">
        <v>203</v>
      </c>
      <c r="B189" s="89" t="s">
        <v>339</v>
      </c>
      <c r="C189" s="89" t="s">
        <v>131</v>
      </c>
      <c r="D189" s="90">
        <v>0</v>
      </c>
      <c r="E189" s="89" t="s">
        <v>493</v>
      </c>
      <c r="F189" s="89">
        <v>0</v>
      </c>
      <c r="G189" s="89">
        <v>0</v>
      </c>
      <c r="H189" s="89">
        <v>0</v>
      </c>
      <c r="I189" s="89">
        <v>0</v>
      </c>
      <c r="J189" s="89">
        <v>0</v>
      </c>
      <c r="K189" s="89">
        <v>0</v>
      </c>
    </row>
    <row r="190" spans="1:11" ht="117" x14ac:dyDescent="0.2">
      <c r="A190" s="89">
        <v>204</v>
      </c>
      <c r="B190" s="89" t="s">
        <v>340</v>
      </c>
      <c r="C190" s="89" t="s">
        <v>458</v>
      </c>
      <c r="D190" s="90">
        <v>0</v>
      </c>
      <c r="E190" s="89">
        <v>0</v>
      </c>
      <c r="F190" s="89">
        <v>0</v>
      </c>
      <c r="G190" s="89">
        <v>0</v>
      </c>
      <c r="H190" s="89">
        <v>0</v>
      </c>
      <c r="I190" s="89">
        <v>0</v>
      </c>
      <c r="J190" s="89">
        <v>0</v>
      </c>
      <c r="K190" s="89">
        <v>0</v>
      </c>
    </row>
    <row r="191" spans="1:11" ht="130" x14ac:dyDescent="0.2">
      <c r="A191" s="89">
        <v>205</v>
      </c>
      <c r="B191" s="89" t="s">
        <v>341</v>
      </c>
      <c r="C191" s="89" t="s">
        <v>132</v>
      </c>
      <c r="D191" s="90">
        <v>0</v>
      </c>
      <c r="E191" s="89" t="s">
        <v>515</v>
      </c>
      <c r="F191" s="89">
        <v>0</v>
      </c>
      <c r="G191" s="89">
        <v>0</v>
      </c>
      <c r="H191" s="89">
        <v>0</v>
      </c>
      <c r="I191" s="89">
        <v>0</v>
      </c>
      <c r="J191" s="89">
        <v>0</v>
      </c>
      <c r="K191" s="89">
        <v>0</v>
      </c>
    </row>
    <row r="192" spans="1:11" ht="91" x14ac:dyDescent="0.2">
      <c r="A192" s="89">
        <v>206</v>
      </c>
      <c r="B192" s="89" t="s">
        <v>342</v>
      </c>
      <c r="C192" s="89" t="s">
        <v>140</v>
      </c>
      <c r="D192" s="90">
        <v>0</v>
      </c>
      <c r="E192" s="89" t="s">
        <v>498</v>
      </c>
      <c r="F192" s="89">
        <v>0</v>
      </c>
      <c r="G192" s="89" t="s">
        <v>587</v>
      </c>
      <c r="H192" s="89" t="s">
        <v>732</v>
      </c>
      <c r="I192" s="89" t="s">
        <v>658</v>
      </c>
      <c r="J192" s="89" t="s">
        <v>743</v>
      </c>
      <c r="K192" s="89">
        <v>0</v>
      </c>
    </row>
    <row r="193" spans="1:11" ht="104" x14ac:dyDescent="0.2">
      <c r="A193" s="89">
        <v>207</v>
      </c>
      <c r="B193" s="89" t="s">
        <v>343</v>
      </c>
      <c r="C193" s="89" t="s">
        <v>485</v>
      </c>
      <c r="D193" s="90">
        <v>0</v>
      </c>
      <c r="E193" s="89" t="s">
        <v>508</v>
      </c>
      <c r="F193" s="89">
        <v>0</v>
      </c>
      <c r="G193" s="89">
        <v>0</v>
      </c>
      <c r="H193" s="89" t="s">
        <v>733</v>
      </c>
      <c r="I193" s="89" t="s">
        <v>675</v>
      </c>
      <c r="J193" s="89" t="s">
        <v>793</v>
      </c>
      <c r="K193" s="89">
        <v>0</v>
      </c>
    </row>
    <row r="194" spans="1:11" ht="117" x14ac:dyDescent="0.2">
      <c r="A194" s="89">
        <v>208</v>
      </c>
      <c r="B194" s="89" t="s">
        <v>344</v>
      </c>
      <c r="C194" s="89" t="s">
        <v>141</v>
      </c>
      <c r="D194" s="90">
        <v>0</v>
      </c>
      <c r="E194" s="89" t="s">
        <v>508</v>
      </c>
      <c r="F194" s="89">
        <v>0</v>
      </c>
      <c r="G194" s="89" t="s">
        <v>606</v>
      </c>
      <c r="H194" s="89">
        <v>0</v>
      </c>
      <c r="I194" s="89" t="s">
        <v>676</v>
      </c>
      <c r="J194" s="89">
        <v>0</v>
      </c>
      <c r="K194" s="89">
        <v>0</v>
      </c>
    </row>
    <row r="195" spans="1:11" ht="169" x14ac:dyDescent="0.2">
      <c r="A195" s="89">
        <v>209</v>
      </c>
      <c r="B195" s="89" t="s">
        <v>345</v>
      </c>
      <c r="C195" s="89" t="s">
        <v>2477</v>
      </c>
      <c r="D195" s="90">
        <v>0</v>
      </c>
      <c r="E195" s="89" t="s">
        <v>508</v>
      </c>
      <c r="F195" s="89">
        <v>0</v>
      </c>
      <c r="G195" s="89" t="s">
        <v>553</v>
      </c>
      <c r="H195" s="89" t="s">
        <v>734</v>
      </c>
      <c r="I195" s="89" t="s">
        <v>677</v>
      </c>
      <c r="J195" s="89" t="s">
        <v>794</v>
      </c>
      <c r="K195" s="89">
        <v>0</v>
      </c>
    </row>
    <row r="196" spans="1:11" ht="65" x14ac:dyDescent="0.2">
      <c r="A196" s="89">
        <v>210</v>
      </c>
      <c r="B196" s="89" t="s">
        <v>346</v>
      </c>
      <c r="C196" s="89" t="s">
        <v>1987</v>
      </c>
      <c r="D196" s="90">
        <v>0</v>
      </c>
      <c r="E196" s="89" t="s">
        <v>514</v>
      </c>
      <c r="F196" s="89">
        <v>0</v>
      </c>
      <c r="G196" s="89" t="s">
        <v>570</v>
      </c>
      <c r="H196" s="89" t="s">
        <v>735</v>
      </c>
      <c r="I196" s="89" t="s">
        <v>678</v>
      </c>
      <c r="J196" s="89" t="s">
        <v>795</v>
      </c>
      <c r="K196" s="89">
        <v>11.2</v>
      </c>
    </row>
    <row r="197" spans="1:11" ht="78" x14ac:dyDescent="0.2">
      <c r="A197" s="89">
        <v>212</v>
      </c>
      <c r="B197" s="89" t="s">
        <v>348</v>
      </c>
      <c r="C197" s="89" t="s">
        <v>41</v>
      </c>
      <c r="D197" s="90">
        <v>0</v>
      </c>
      <c r="E197" s="89" t="s">
        <v>514</v>
      </c>
      <c r="F197" s="89">
        <v>0</v>
      </c>
      <c r="G197" s="89">
        <v>0</v>
      </c>
      <c r="H197" s="89" t="s">
        <v>735</v>
      </c>
      <c r="I197" s="89" t="s">
        <v>678</v>
      </c>
      <c r="J197" s="89" t="s">
        <v>795</v>
      </c>
      <c r="K197" s="89">
        <v>11.2</v>
      </c>
    </row>
    <row r="198" spans="1:11" ht="65" x14ac:dyDescent="0.2">
      <c r="A198" s="89">
        <v>213</v>
      </c>
      <c r="B198" s="89" t="s">
        <v>349</v>
      </c>
      <c r="C198" s="89" t="s">
        <v>1988</v>
      </c>
      <c r="D198" s="90">
        <v>0</v>
      </c>
      <c r="E198" s="89" t="s">
        <v>514</v>
      </c>
      <c r="F198" s="89">
        <v>0</v>
      </c>
      <c r="G198" s="89">
        <v>0</v>
      </c>
      <c r="H198" s="89" t="s">
        <v>735</v>
      </c>
      <c r="I198" s="89" t="s">
        <v>678</v>
      </c>
      <c r="J198" s="89" t="s">
        <v>795</v>
      </c>
      <c r="K198" s="89">
        <v>11.2</v>
      </c>
    </row>
    <row r="199" spans="1:11" ht="78" x14ac:dyDescent="0.2">
      <c r="A199" s="89">
        <v>214</v>
      </c>
      <c r="B199" s="89" t="s">
        <v>350</v>
      </c>
      <c r="C199" s="89" t="s">
        <v>2467</v>
      </c>
      <c r="D199" s="90">
        <v>0</v>
      </c>
      <c r="E199" s="89" t="s">
        <v>514</v>
      </c>
      <c r="F199" s="89">
        <v>0</v>
      </c>
      <c r="G199" s="89">
        <v>0</v>
      </c>
      <c r="H199" s="89" t="s">
        <v>735</v>
      </c>
      <c r="I199" s="89">
        <v>0</v>
      </c>
      <c r="J199" s="89" t="s">
        <v>795</v>
      </c>
      <c r="K199" s="89">
        <v>11.2</v>
      </c>
    </row>
    <row r="200" spans="1:11" ht="130" x14ac:dyDescent="0.2">
      <c r="A200" s="89">
        <v>215</v>
      </c>
      <c r="B200" s="89" t="s">
        <v>351</v>
      </c>
      <c r="C200" s="89" t="s">
        <v>413</v>
      </c>
      <c r="D200" s="90">
        <v>0</v>
      </c>
      <c r="E200" s="89" t="s">
        <v>514</v>
      </c>
      <c r="F200" s="89">
        <v>0</v>
      </c>
      <c r="G200" s="89">
        <v>0</v>
      </c>
      <c r="H200" s="89" t="s">
        <v>735</v>
      </c>
      <c r="I200" s="89" t="s">
        <v>678</v>
      </c>
      <c r="J200" s="89" t="s">
        <v>795</v>
      </c>
      <c r="K200" s="89">
        <v>11.2</v>
      </c>
    </row>
    <row r="201" spans="1:11" ht="65" x14ac:dyDescent="0.2">
      <c r="A201" s="89">
        <v>216</v>
      </c>
      <c r="B201" s="89" t="s">
        <v>352</v>
      </c>
      <c r="C201" s="89" t="s">
        <v>2452</v>
      </c>
      <c r="D201" s="90">
        <v>0</v>
      </c>
      <c r="E201" s="89" t="s">
        <v>514</v>
      </c>
      <c r="F201" s="89">
        <v>0</v>
      </c>
      <c r="G201" s="89">
        <v>0</v>
      </c>
      <c r="H201" s="89" t="s">
        <v>735</v>
      </c>
      <c r="I201" s="89">
        <v>0</v>
      </c>
      <c r="J201" s="89" t="s">
        <v>795</v>
      </c>
      <c r="K201" s="89">
        <v>11.2</v>
      </c>
    </row>
    <row r="202" spans="1:11" ht="169" x14ac:dyDescent="0.2">
      <c r="A202" s="89">
        <v>217</v>
      </c>
      <c r="B202" s="89" t="s">
        <v>353</v>
      </c>
      <c r="C202" s="89" t="s">
        <v>414</v>
      </c>
      <c r="D202" s="90">
        <v>0</v>
      </c>
      <c r="E202" s="89" t="s">
        <v>518</v>
      </c>
      <c r="F202" s="89">
        <v>0</v>
      </c>
      <c r="G202" s="89" t="s">
        <v>570</v>
      </c>
      <c r="H202" s="89" t="s">
        <v>736</v>
      </c>
      <c r="I202" s="89" t="s">
        <v>679</v>
      </c>
      <c r="J202" s="89" t="s">
        <v>795</v>
      </c>
      <c r="K202" s="89" t="s">
        <v>2029</v>
      </c>
    </row>
    <row r="203" spans="1:11" ht="182" x14ac:dyDescent="0.2">
      <c r="A203" s="89">
        <v>218</v>
      </c>
      <c r="B203" s="89" t="s">
        <v>354</v>
      </c>
      <c r="C203" s="89" t="s">
        <v>459</v>
      </c>
      <c r="D203" s="90">
        <v>0</v>
      </c>
      <c r="E203" s="89" t="s">
        <v>517</v>
      </c>
      <c r="F203" s="89">
        <v>0</v>
      </c>
      <c r="G203" s="89" t="s">
        <v>607</v>
      </c>
      <c r="H203" s="89" t="s">
        <v>735</v>
      </c>
      <c r="I203" s="89" t="s">
        <v>678</v>
      </c>
      <c r="J203" s="89" t="s">
        <v>795</v>
      </c>
      <c r="K203" s="89" t="s">
        <v>2030</v>
      </c>
    </row>
    <row r="204" spans="1:11" ht="130" x14ac:dyDescent="0.2">
      <c r="A204" s="89">
        <v>219</v>
      </c>
      <c r="B204" s="89" t="s">
        <v>355</v>
      </c>
      <c r="C204" s="89" t="s">
        <v>117</v>
      </c>
      <c r="D204" s="90">
        <v>0</v>
      </c>
      <c r="E204" s="89" t="s">
        <v>515</v>
      </c>
      <c r="F204" s="89" t="s">
        <v>525</v>
      </c>
      <c r="G204" s="89" t="s">
        <v>610</v>
      </c>
      <c r="H204" s="89" t="s">
        <v>619</v>
      </c>
      <c r="I204" s="89" t="s">
        <v>680</v>
      </c>
      <c r="J204" s="89" t="s">
        <v>796</v>
      </c>
      <c r="K204" s="89">
        <v>0</v>
      </c>
    </row>
    <row r="205" spans="1:11" ht="91" x14ac:dyDescent="0.2">
      <c r="A205" s="89">
        <v>220</v>
      </c>
      <c r="B205" s="89" t="s">
        <v>356</v>
      </c>
      <c r="C205" s="89" t="s">
        <v>118</v>
      </c>
      <c r="D205" s="90">
        <v>0</v>
      </c>
      <c r="E205" s="89" t="s">
        <v>493</v>
      </c>
      <c r="F205" s="89" t="s">
        <v>526</v>
      </c>
      <c r="G205" s="89" t="s">
        <v>540</v>
      </c>
      <c r="H205" s="89" t="s">
        <v>619</v>
      </c>
      <c r="I205" s="89">
        <v>0</v>
      </c>
      <c r="J205" s="89">
        <v>0</v>
      </c>
      <c r="K205" s="89">
        <v>0</v>
      </c>
    </row>
    <row r="206" spans="1:11" ht="104" x14ac:dyDescent="0.2">
      <c r="A206" s="89">
        <v>221</v>
      </c>
      <c r="B206" s="89" t="s">
        <v>357</v>
      </c>
      <c r="C206" s="89" t="s">
        <v>119</v>
      </c>
      <c r="D206" s="90">
        <v>0</v>
      </c>
      <c r="E206" s="89" t="s">
        <v>515</v>
      </c>
      <c r="F206" s="89" t="s">
        <v>527</v>
      </c>
      <c r="G206" s="89" t="s">
        <v>540</v>
      </c>
      <c r="H206" s="89" t="s">
        <v>619</v>
      </c>
      <c r="I206" s="89">
        <v>0</v>
      </c>
      <c r="J206" s="89">
        <v>0</v>
      </c>
      <c r="K206" s="89">
        <v>0</v>
      </c>
    </row>
    <row r="207" spans="1:11" ht="117" x14ac:dyDescent="0.2">
      <c r="A207" s="89">
        <v>222</v>
      </c>
      <c r="B207" s="89" t="s">
        <v>358</v>
      </c>
      <c r="C207" s="89" t="s">
        <v>120</v>
      </c>
      <c r="D207" s="90">
        <v>0</v>
      </c>
      <c r="E207" s="89" t="s">
        <v>493</v>
      </c>
      <c r="F207" s="89">
        <v>0</v>
      </c>
      <c r="G207" s="89" t="s">
        <v>540</v>
      </c>
      <c r="H207" s="89" t="s">
        <v>619</v>
      </c>
      <c r="I207" s="89">
        <v>0</v>
      </c>
      <c r="J207" s="89">
        <v>0</v>
      </c>
      <c r="K207" s="89">
        <v>0</v>
      </c>
    </row>
    <row r="208" spans="1:11" ht="143" x14ac:dyDescent="0.2">
      <c r="A208" s="89">
        <v>223</v>
      </c>
      <c r="B208" s="89" t="s">
        <v>359</v>
      </c>
      <c r="C208" s="89" t="s">
        <v>121</v>
      </c>
      <c r="D208" s="90">
        <v>0</v>
      </c>
      <c r="E208" s="89" t="s">
        <v>512</v>
      </c>
      <c r="F208" s="89" t="s">
        <v>528</v>
      </c>
      <c r="G208" s="89" t="s">
        <v>608</v>
      </c>
      <c r="H208" s="89" t="s">
        <v>619</v>
      </c>
      <c r="I208" s="89" t="s">
        <v>681</v>
      </c>
      <c r="J208" s="89" t="s">
        <v>797</v>
      </c>
      <c r="K208" s="89" t="s">
        <v>2031</v>
      </c>
    </row>
    <row r="209" spans="1:11" ht="104" x14ac:dyDescent="0.2">
      <c r="A209" s="89">
        <v>224</v>
      </c>
      <c r="B209" s="89" t="s">
        <v>360</v>
      </c>
      <c r="C209" s="89" t="s">
        <v>122</v>
      </c>
      <c r="D209" s="90">
        <v>0</v>
      </c>
      <c r="E209" s="89" t="s">
        <v>512</v>
      </c>
      <c r="F209" s="89" t="s">
        <v>612</v>
      </c>
      <c r="G209" s="89" t="s">
        <v>611</v>
      </c>
      <c r="H209" s="89" t="s">
        <v>619</v>
      </c>
      <c r="I209" s="89" t="s">
        <v>682</v>
      </c>
      <c r="J209" s="89" t="s">
        <v>798</v>
      </c>
      <c r="K209" s="89">
        <v>12.8</v>
      </c>
    </row>
    <row r="210" spans="1:11" ht="78" x14ac:dyDescent="0.2">
      <c r="A210" s="89">
        <v>225</v>
      </c>
      <c r="B210" s="89" t="s">
        <v>361</v>
      </c>
      <c r="C210" s="89" t="s">
        <v>123</v>
      </c>
      <c r="D210" s="90">
        <v>0</v>
      </c>
      <c r="E210" s="89" t="s">
        <v>493</v>
      </c>
      <c r="F210" s="89" t="s">
        <v>523</v>
      </c>
      <c r="G210" s="89">
        <v>0</v>
      </c>
      <c r="H210" s="89" t="s">
        <v>619</v>
      </c>
      <c r="I210" s="89">
        <v>0</v>
      </c>
      <c r="J210" s="89">
        <v>0</v>
      </c>
      <c r="K210" s="89">
        <v>12.2</v>
      </c>
    </row>
    <row r="211" spans="1:11" ht="91" x14ac:dyDescent="0.2">
      <c r="A211" s="89">
        <v>226</v>
      </c>
      <c r="B211" s="89" t="s">
        <v>362</v>
      </c>
      <c r="C211" s="89" t="s">
        <v>124</v>
      </c>
      <c r="D211" s="90">
        <v>0</v>
      </c>
      <c r="E211" s="89" t="s">
        <v>514</v>
      </c>
      <c r="F211" s="89" t="s">
        <v>535</v>
      </c>
      <c r="G211" s="89">
        <v>0</v>
      </c>
      <c r="H211" s="89" t="s">
        <v>619</v>
      </c>
      <c r="I211" s="89">
        <v>0</v>
      </c>
      <c r="J211" s="89">
        <v>0</v>
      </c>
      <c r="K211" s="89">
        <v>12.2</v>
      </c>
    </row>
    <row r="212" spans="1:11" ht="52" x14ac:dyDescent="0.2">
      <c r="A212" s="89">
        <v>227</v>
      </c>
      <c r="B212" s="89" t="s">
        <v>363</v>
      </c>
      <c r="C212" s="89" t="s">
        <v>125</v>
      </c>
      <c r="D212" s="90">
        <v>0</v>
      </c>
      <c r="E212" s="89" t="s">
        <v>514</v>
      </c>
      <c r="F212" s="89" t="s">
        <v>524</v>
      </c>
      <c r="G212" s="89">
        <v>0</v>
      </c>
      <c r="H212" s="89" t="s">
        <v>619</v>
      </c>
      <c r="I212" s="89">
        <v>0</v>
      </c>
      <c r="J212" s="89">
        <v>0</v>
      </c>
      <c r="K212" s="89">
        <v>12.2</v>
      </c>
    </row>
    <row r="213" spans="1:11" ht="130" x14ac:dyDescent="0.2">
      <c r="A213" s="89">
        <v>228</v>
      </c>
      <c r="B213" s="89" t="s">
        <v>364</v>
      </c>
      <c r="C213" s="89" t="s">
        <v>47</v>
      </c>
      <c r="D213" s="90">
        <v>0</v>
      </c>
      <c r="E213" s="89" t="s">
        <v>502</v>
      </c>
      <c r="F213" s="89" t="s">
        <v>529</v>
      </c>
      <c r="G213" s="89" t="s">
        <v>557</v>
      </c>
      <c r="H213" s="89" t="s">
        <v>619</v>
      </c>
      <c r="I213" s="89" t="s">
        <v>630</v>
      </c>
      <c r="J213" s="89" t="s">
        <v>752</v>
      </c>
      <c r="K213" s="89">
        <v>0</v>
      </c>
    </row>
    <row r="214" spans="1:11" ht="130" x14ac:dyDescent="0.2">
      <c r="A214" s="89">
        <v>229</v>
      </c>
      <c r="B214" s="89" t="s">
        <v>365</v>
      </c>
      <c r="C214" s="89" t="s">
        <v>48</v>
      </c>
      <c r="D214" s="90">
        <v>0</v>
      </c>
      <c r="E214" s="89" t="s">
        <v>502</v>
      </c>
      <c r="F214" s="89" t="s">
        <v>529</v>
      </c>
      <c r="G214" s="89" t="s">
        <v>557</v>
      </c>
      <c r="H214" s="89" t="s">
        <v>619</v>
      </c>
      <c r="I214" s="89" t="s">
        <v>683</v>
      </c>
      <c r="J214" s="89" t="s">
        <v>753</v>
      </c>
      <c r="K214" s="89">
        <v>0</v>
      </c>
    </row>
    <row r="215" spans="1:11" ht="117" x14ac:dyDescent="0.2">
      <c r="A215" s="89">
        <v>230</v>
      </c>
      <c r="B215" s="89" t="s">
        <v>366</v>
      </c>
      <c r="C215" s="89" t="s">
        <v>49</v>
      </c>
      <c r="D215" s="90">
        <v>0</v>
      </c>
      <c r="E215" s="89" t="s">
        <v>502</v>
      </c>
      <c r="F215" s="89" t="s">
        <v>536</v>
      </c>
      <c r="G215" s="89" t="s">
        <v>557</v>
      </c>
      <c r="H215" s="89" t="s">
        <v>619</v>
      </c>
      <c r="I215" s="89" t="s">
        <v>684</v>
      </c>
      <c r="J215" s="89" t="s">
        <v>799</v>
      </c>
      <c r="K215" s="89">
        <v>0</v>
      </c>
    </row>
    <row r="216" spans="1:11" ht="117" x14ac:dyDescent="0.2">
      <c r="A216" s="89">
        <v>231</v>
      </c>
      <c r="B216" s="89" t="s">
        <v>367</v>
      </c>
      <c r="C216" s="89" t="s">
        <v>50</v>
      </c>
      <c r="D216" s="90">
        <v>0</v>
      </c>
      <c r="E216" s="89" t="s">
        <v>502</v>
      </c>
      <c r="F216" s="89" t="s">
        <v>537</v>
      </c>
      <c r="G216" s="89" t="s">
        <v>557</v>
      </c>
      <c r="H216" s="89" t="s">
        <v>619</v>
      </c>
      <c r="I216" s="89" t="s">
        <v>685</v>
      </c>
      <c r="J216" s="89" t="s">
        <v>800</v>
      </c>
      <c r="K216" s="89" t="s">
        <v>2001</v>
      </c>
    </row>
    <row r="217" spans="1:11" ht="143" x14ac:dyDescent="0.2">
      <c r="A217" s="89">
        <v>232</v>
      </c>
      <c r="B217" s="89" t="s">
        <v>368</v>
      </c>
      <c r="C217" s="89" t="s">
        <v>51</v>
      </c>
      <c r="D217" s="90">
        <v>0</v>
      </c>
      <c r="E217" s="89" t="s">
        <v>502</v>
      </c>
      <c r="F217" s="89" t="s">
        <v>618</v>
      </c>
      <c r="G217" s="89" t="s">
        <v>557</v>
      </c>
      <c r="H217" s="89" t="s">
        <v>619</v>
      </c>
      <c r="I217" s="89" t="s">
        <v>634</v>
      </c>
      <c r="J217" s="89" t="s">
        <v>753</v>
      </c>
      <c r="K217" s="89" t="s">
        <v>2001</v>
      </c>
    </row>
    <row r="218" spans="1:11" ht="143" x14ac:dyDescent="0.2">
      <c r="A218" s="89">
        <v>233</v>
      </c>
      <c r="B218" s="89" t="s">
        <v>369</v>
      </c>
      <c r="C218" s="89" t="s">
        <v>460</v>
      </c>
      <c r="D218" s="90">
        <v>0</v>
      </c>
      <c r="E218" s="89" t="s">
        <v>502</v>
      </c>
      <c r="F218" s="89" t="s">
        <v>618</v>
      </c>
      <c r="G218" s="89">
        <v>0</v>
      </c>
      <c r="H218" s="89" t="s">
        <v>619</v>
      </c>
      <c r="I218" s="89">
        <v>0</v>
      </c>
      <c r="J218" s="89">
        <v>0</v>
      </c>
      <c r="K218" s="89" t="s">
        <v>2001</v>
      </c>
    </row>
    <row r="219" spans="1:11" ht="143" x14ac:dyDescent="0.2">
      <c r="A219" s="89">
        <v>234</v>
      </c>
      <c r="B219" s="89" t="s">
        <v>370</v>
      </c>
      <c r="C219" s="89" t="s">
        <v>52</v>
      </c>
      <c r="D219" s="90">
        <v>0</v>
      </c>
      <c r="E219" s="89" t="s">
        <v>502</v>
      </c>
      <c r="F219" s="89" t="s">
        <v>615</v>
      </c>
      <c r="G219" s="89">
        <v>0</v>
      </c>
      <c r="H219" s="89" t="s">
        <v>619</v>
      </c>
      <c r="I219" s="89" t="s">
        <v>624</v>
      </c>
      <c r="J219" s="89">
        <v>0</v>
      </c>
      <c r="K219" s="89" t="s">
        <v>2001</v>
      </c>
    </row>
    <row r="220" spans="1:11" ht="143" x14ac:dyDescent="0.2">
      <c r="A220" s="89">
        <v>235</v>
      </c>
      <c r="B220" s="89" t="s">
        <v>371</v>
      </c>
      <c r="C220" s="89" t="s">
        <v>445</v>
      </c>
      <c r="D220" s="90">
        <v>0</v>
      </c>
      <c r="E220" s="89" t="s">
        <v>519</v>
      </c>
      <c r="F220" s="89" t="s">
        <v>613</v>
      </c>
      <c r="G220" s="89" t="s">
        <v>551</v>
      </c>
      <c r="H220" s="89" t="s">
        <v>619</v>
      </c>
      <c r="I220" s="89" t="s">
        <v>686</v>
      </c>
      <c r="J220" s="89">
        <v>0</v>
      </c>
      <c r="K220" s="89" t="s">
        <v>2001</v>
      </c>
    </row>
    <row r="221" spans="1:11" ht="143" x14ac:dyDescent="0.2">
      <c r="A221" s="89">
        <v>236</v>
      </c>
      <c r="B221" s="89" t="s">
        <v>372</v>
      </c>
      <c r="C221" s="89" t="s">
        <v>53</v>
      </c>
      <c r="D221" s="90">
        <v>0</v>
      </c>
      <c r="E221" s="89" t="s">
        <v>502</v>
      </c>
      <c r="F221" s="89" t="s">
        <v>614</v>
      </c>
      <c r="G221" s="89" t="s">
        <v>609</v>
      </c>
      <c r="H221" s="89" t="s">
        <v>619</v>
      </c>
      <c r="I221" s="89" t="s">
        <v>624</v>
      </c>
      <c r="J221" s="89">
        <v>0</v>
      </c>
      <c r="K221" s="89" t="s">
        <v>2001</v>
      </c>
    </row>
    <row r="222" spans="1:11" ht="78" x14ac:dyDescent="0.2">
      <c r="A222" s="89">
        <v>237</v>
      </c>
      <c r="B222" s="89" t="s">
        <v>373</v>
      </c>
      <c r="C222" s="89" t="s">
        <v>54</v>
      </c>
      <c r="D222" s="90">
        <v>0</v>
      </c>
      <c r="E222" s="89" t="s">
        <v>502</v>
      </c>
      <c r="F222" s="89" t="s">
        <v>617</v>
      </c>
      <c r="G222" s="89" t="s">
        <v>609</v>
      </c>
      <c r="H222" s="89" t="s">
        <v>619</v>
      </c>
      <c r="I222" s="89">
        <v>0</v>
      </c>
      <c r="J222" s="89">
        <v>0</v>
      </c>
      <c r="K222" s="89">
        <v>0</v>
      </c>
    </row>
    <row r="223" spans="1:11" ht="156" x14ac:dyDescent="0.2">
      <c r="A223" s="89">
        <v>238</v>
      </c>
      <c r="B223" s="89" t="s">
        <v>374</v>
      </c>
      <c r="C223" s="89" t="s">
        <v>60</v>
      </c>
      <c r="D223" s="90">
        <v>0</v>
      </c>
      <c r="E223" s="89" t="s">
        <v>520</v>
      </c>
      <c r="F223" s="89" t="s">
        <v>617</v>
      </c>
      <c r="G223" s="89">
        <v>0</v>
      </c>
      <c r="H223" s="89" t="s">
        <v>619</v>
      </c>
      <c r="I223" s="89" t="s">
        <v>661</v>
      </c>
      <c r="J223" s="89" t="s">
        <v>801</v>
      </c>
      <c r="K223" s="89" t="s">
        <v>2001</v>
      </c>
    </row>
    <row r="224" spans="1:11" ht="117" x14ac:dyDescent="0.2">
      <c r="A224" s="89">
        <v>239</v>
      </c>
      <c r="B224" s="89" t="s">
        <v>375</v>
      </c>
      <c r="C224" s="89" t="s">
        <v>55</v>
      </c>
      <c r="D224" s="90">
        <v>0</v>
      </c>
      <c r="E224" s="89" t="s">
        <v>504</v>
      </c>
      <c r="F224" s="89" t="s">
        <v>530</v>
      </c>
      <c r="G224" s="89" t="s">
        <v>588</v>
      </c>
      <c r="H224" s="89" t="s">
        <v>619</v>
      </c>
      <c r="I224" s="89" t="s">
        <v>687</v>
      </c>
      <c r="J224" s="89" t="s">
        <v>802</v>
      </c>
      <c r="K224" s="89">
        <v>10.7</v>
      </c>
    </row>
    <row r="225" spans="1:11" ht="195" x14ac:dyDescent="0.2">
      <c r="A225" s="89">
        <v>240</v>
      </c>
      <c r="B225" s="89" t="s">
        <v>376</v>
      </c>
      <c r="C225" s="89" t="s">
        <v>56</v>
      </c>
      <c r="D225" s="90">
        <v>0</v>
      </c>
      <c r="E225" s="89" t="s">
        <v>504</v>
      </c>
      <c r="F225" s="89" t="s">
        <v>531</v>
      </c>
      <c r="G225" s="89" t="s">
        <v>588</v>
      </c>
      <c r="H225" s="89" t="s">
        <v>619</v>
      </c>
      <c r="I225" s="89">
        <v>0</v>
      </c>
      <c r="J225" s="89">
        <v>0</v>
      </c>
      <c r="K225" s="89">
        <v>10.7</v>
      </c>
    </row>
    <row r="226" spans="1:11" ht="65" x14ac:dyDescent="0.2">
      <c r="A226" s="89">
        <v>241</v>
      </c>
      <c r="B226" s="89" t="s">
        <v>377</v>
      </c>
      <c r="C226" s="89" t="s">
        <v>57</v>
      </c>
      <c r="D226" s="90">
        <v>0</v>
      </c>
      <c r="E226" s="89" t="s">
        <v>504</v>
      </c>
      <c r="F226" s="89" t="s">
        <v>531</v>
      </c>
      <c r="G226" s="89" t="s">
        <v>588</v>
      </c>
      <c r="H226" s="89" t="s">
        <v>619</v>
      </c>
      <c r="I226" s="89">
        <v>0</v>
      </c>
      <c r="J226" s="89">
        <v>0</v>
      </c>
      <c r="K226" s="89">
        <v>10.7</v>
      </c>
    </row>
    <row r="227" spans="1:11" ht="39" x14ac:dyDescent="0.2">
      <c r="A227" s="89">
        <v>242</v>
      </c>
      <c r="B227" s="89" t="s">
        <v>378</v>
      </c>
      <c r="C227" s="89" t="s">
        <v>58</v>
      </c>
      <c r="D227" s="90">
        <v>0</v>
      </c>
      <c r="E227" s="89" t="s">
        <v>504</v>
      </c>
      <c r="F227" s="89" t="s">
        <v>531</v>
      </c>
      <c r="G227" s="89" t="s">
        <v>588</v>
      </c>
      <c r="H227" s="89" t="s">
        <v>619</v>
      </c>
      <c r="I227" s="89">
        <v>0</v>
      </c>
      <c r="J227" s="89">
        <v>0</v>
      </c>
      <c r="K227" s="89">
        <v>10.7</v>
      </c>
    </row>
    <row r="228" spans="1:11" ht="52" x14ac:dyDescent="0.2">
      <c r="A228" s="89">
        <v>243</v>
      </c>
      <c r="B228" s="89" t="s">
        <v>379</v>
      </c>
      <c r="C228" s="89" t="s">
        <v>59</v>
      </c>
      <c r="D228" s="90">
        <v>0</v>
      </c>
      <c r="E228" s="89" t="s">
        <v>504</v>
      </c>
      <c r="F228" s="89" t="s">
        <v>531</v>
      </c>
      <c r="G228" s="89" t="s">
        <v>588</v>
      </c>
      <c r="H228" s="89" t="s">
        <v>619</v>
      </c>
      <c r="I228" s="89">
        <v>0</v>
      </c>
      <c r="J228" s="89">
        <v>0</v>
      </c>
      <c r="K228" s="89">
        <v>10.7</v>
      </c>
    </row>
    <row r="229" spans="1:11" ht="91" x14ac:dyDescent="0.2">
      <c r="A229" s="89">
        <v>244</v>
      </c>
      <c r="B229" s="89" t="s">
        <v>380</v>
      </c>
      <c r="C229" s="89" t="s">
        <v>126</v>
      </c>
      <c r="D229" s="90">
        <v>0</v>
      </c>
      <c r="E229" s="89" t="s">
        <v>495</v>
      </c>
      <c r="F229" s="89" t="s">
        <v>532</v>
      </c>
      <c r="G229" s="89" t="s">
        <v>540</v>
      </c>
      <c r="H229" s="89" t="s">
        <v>619</v>
      </c>
      <c r="I229" s="89">
        <v>0</v>
      </c>
      <c r="J229" s="89">
        <v>0</v>
      </c>
      <c r="K229" s="89">
        <v>10.7</v>
      </c>
    </row>
    <row r="230" spans="1:11" ht="78" x14ac:dyDescent="0.2">
      <c r="A230" s="89">
        <v>245</v>
      </c>
      <c r="B230" s="89" t="s">
        <v>381</v>
      </c>
      <c r="C230" s="89" t="s">
        <v>127</v>
      </c>
      <c r="D230" s="90">
        <v>0</v>
      </c>
      <c r="E230" s="89" t="s">
        <v>495</v>
      </c>
      <c r="F230" s="89" t="s">
        <v>533</v>
      </c>
      <c r="G230" s="89" t="s">
        <v>563</v>
      </c>
      <c r="H230" s="89" t="s">
        <v>619</v>
      </c>
      <c r="I230" s="89" t="s">
        <v>640</v>
      </c>
      <c r="J230" s="89">
        <v>0</v>
      </c>
      <c r="K230" s="89">
        <v>12.1</v>
      </c>
    </row>
    <row r="231" spans="1:11" ht="65" x14ac:dyDescent="0.2">
      <c r="A231" s="89">
        <v>246</v>
      </c>
      <c r="B231" s="89" t="s">
        <v>382</v>
      </c>
      <c r="C231" s="89" t="s">
        <v>128</v>
      </c>
      <c r="D231" s="90">
        <v>0</v>
      </c>
      <c r="E231" s="89" t="s">
        <v>495</v>
      </c>
      <c r="F231" s="89" t="s">
        <v>533</v>
      </c>
      <c r="G231" s="89" t="s">
        <v>564</v>
      </c>
      <c r="H231" s="89" t="s">
        <v>619</v>
      </c>
      <c r="I231" s="89" t="s">
        <v>688</v>
      </c>
      <c r="J231" s="89">
        <v>0</v>
      </c>
      <c r="K231" s="89">
        <v>12.1</v>
      </c>
    </row>
    <row r="232" spans="1:11" ht="78" x14ac:dyDescent="0.2">
      <c r="A232" s="89">
        <v>247</v>
      </c>
      <c r="B232" s="89" t="s">
        <v>383</v>
      </c>
      <c r="C232" s="89" t="s">
        <v>61</v>
      </c>
      <c r="D232" s="90">
        <v>0</v>
      </c>
      <c r="E232" s="89" t="s">
        <v>495</v>
      </c>
      <c r="F232" s="89" t="s">
        <v>534</v>
      </c>
      <c r="G232" s="89" t="s">
        <v>540</v>
      </c>
      <c r="H232" s="89" t="s">
        <v>619</v>
      </c>
      <c r="I232" s="89">
        <v>0</v>
      </c>
      <c r="J232" s="89">
        <v>0</v>
      </c>
      <c r="K232" s="89">
        <v>10.7</v>
      </c>
    </row>
    <row r="233" spans="1:11" ht="117" x14ac:dyDescent="0.2">
      <c r="A233" s="89">
        <v>248</v>
      </c>
      <c r="B233" s="89" t="s">
        <v>384</v>
      </c>
      <c r="C233" s="89" t="s">
        <v>129</v>
      </c>
      <c r="D233" s="90">
        <v>0</v>
      </c>
      <c r="E233" s="89" t="s">
        <v>495</v>
      </c>
      <c r="F233" s="89" t="s">
        <v>538</v>
      </c>
      <c r="G233" s="89" t="s">
        <v>540</v>
      </c>
      <c r="H233" s="89" t="s">
        <v>619</v>
      </c>
      <c r="I233" s="89">
        <v>0</v>
      </c>
      <c r="J233" s="89">
        <v>0</v>
      </c>
      <c r="K233" s="89">
        <v>0</v>
      </c>
    </row>
    <row r="234" spans="1:11" ht="156" x14ac:dyDescent="0.2">
      <c r="A234" s="89">
        <v>249</v>
      </c>
      <c r="B234" s="89" t="s">
        <v>385</v>
      </c>
      <c r="C234" s="89" t="s">
        <v>424</v>
      </c>
      <c r="D234" s="90">
        <v>0</v>
      </c>
      <c r="E234" s="89" t="s">
        <v>495</v>
      </c>
      <c r="F234" s="89" t="s">
        <v>616</v>
      </c>
      <c r="G234" s="89" t="s">
        <v>540</v>
      </c>
      <c r="H234" s="89" t="s">
        <v>619</v>
      </c>
      <c r="I234" s="89">
        <v>0</v>
      </c>
      <c r="J234" s="89">
        <v>0</v>
      </c>
      <c r="K234" s="89">
        <v>12.8</v>
      </c>
    </row>
    <row r="235" spans="1:11" ht="117" x14ac:dyDescent="0.2">
      <c r="A235" s="89">
        <v>251</v>
      </c>
      <c r="B235" s="89" t="s">
        <v>387</v>
      </c>
      <c r="C235" s="89" t="s">
        <v>2463</v>
      </c>
      <c r="D235" s="90">
        <v>0</v>
      </c>
      <c r="E235" s="89" t="s">
        <v>495</v>
      </c>
      <c r="F235" s="89">
        <v>0</v>
      </c>
      <c r="G235" s="89" t="s">
        <v>540</v>
      </c>
      <c r="H235" s="89" t="s">
        <v>619</v>
      </c>
      <c r="I235" s="89">
        <v>0</v>
      </c>
      <c r="J235" s="89">
        <v>0</v>
      </c>
      <c r="K235" s="89">
        <v>12.8</v>
      </c>
    </row>
    <row r="236" spans="1:11" ht="91" x14ac:dyDescent="0.2">
      <c r="A236" s="89">
        <v>252</v>
      </c>
      <c r="B236" s="89" t="s">
        <v>388</v>
      </c>
      <c r="C236" s="89" t="s">
        <v>62</v>
      </c>
      <c r="D236" s="90">
        <v>0</v>
      </c>
      <c r="E236" s="89" t="s">
        <v>495</v>
      </c>
      <c r="F236" s="89">
        <v>0</v>
      </c>
      <c r="G236" s="89" t="s">
        <v>540</v>
      </c>
      <c r="H236" s="89" t="s">
        <v>619</v>
      </c>
      <c r="I236" s="89">
        <v>0</v>
      </c>
      <c r="J236" s="89">
        <v>0</v>
      </c>
      <c r="K236" s="89">
        <v>12.8</v>
      </c>
    </row>
    <row r="237" spans="1:11" ht="130" x14ac:dyDescent="0.2">
      <c r="A237" s="89">
        <v>253</v>
      </c>
      <c r="B237" s="89" t="s">
        <v>389</v>
      </c>
      <c r="C237" s="89" t="s">
        <v>63</v>
      </c>
      <c r="D237" s="90">
        <v>0</v>
      </c>
      <c r="E237" s="89" t="s">
        <v>495</v>
      </c>
      <c r="F237" s="89">
        <v>0</v>
      </c>
      <c r="G237" s="89" t="s">
        <v>540</v>
      </c>
      <c r="H237" s="89" t="s">
        <v>619</v>
      </c>
      <c r="I237" s="89">
        <v>0</v>
      </c>
      <c r="J237" s="89">
        <v>0</v>
      </c>
      <c r="K237" s="89">
        <v>12.8</v>
      </c>
    </row>
    <row r="238" spans="1:11" ht="52" x14ac:dyDescent="0.2">
      <c r="A238" s="89">
        <v>254</v>
      </c>
      <c r="B238" s="89" t="s">
        <v>390</v>
      </c>
      <c r="C238" s="89" t="s">
        <v>64</v>
      </c>
      <c r="D238" s="90">
        <v>0</v>
      </c>
      <c r="E238" s="89">
        <v>0</v>
      </c>
      <c r="F238" s="89">
        <v>0</v>
      </c>
      <c r="G238" s="89">
        <v>0</v>
      </c>
      <c r="H238" s="89" t="s">
        <v>619</v>
      </c>
      <c r="I238" s="89">
        <v>0</v>
      </c>
      <c r="J238" s="89">
        <v>0</v>
      </c>
      <c r="K238" s="89">
        <v>12.8</v>
      </c>
    </row>
    <row r="239" spans="1:11" ht="65" x14ac:dyDescent="0.2">
      <c r="A239" s="89">
        <v>255</v>
      </c>
      <c r="B239" s="89" t="s">
        <v>391</v>
      </c>
      <c r="C239" s="89" t="s">
        <v>65</v>
      </c>
      <c r="D239" s="90">
        <v>0</v>
      </c>
      <c r="E239" s="89">
        <v>0</v>
      </c>
      <c r="F239" s="89">
        <v>0</v>
      </c>
      <c r="G239" s="89">
        <v>0</v>
      </c>
      <c r="H239" s="89" t="s">
        <v>619</v>
      </c>
      <c r="I239" s="89">
        <v>0</v>
      </c>
      <c r="J239" s="89">
        <v>0</v>
      </c>
      <c r="K239" s="89">
        <v>12.8</v>
      </c>
    </row>
    <row r="240" spans="1:11" ht="65" x14ac:dyDescent="0.2">
      <c r="A240" s="89">
        <v>256</v>
      </c>
      <c r="B240" s="89" t="s">
        <v>392</v>
      </c>
      <c r="C240" s="89" t="s">
        <v>66</v>
      </c>
      <c r="D240" s="90">
        <v>0</v>
      </c>
      <c r="E240" s="89">
        <v>0</v>
      </c>
      <c r="F240" s="89">
        <v>0</v>
      </c>
      <c r="G240" s="89">
        <v>0</v>
      </c>
      <c r="H240" s="89" t="s">
        <v>619</v>
      </c>
      <c r="I240" s="89">
        <v>0</v>
      </c>
      <c r="J240" s="89">
        <v>0</v>
      </c>
      <c r="K240" s="89">
        <v>12.8</v>
      </c>
    </row>
    <row r="241" spans="1:11" ht="104" x14ac:dyDescent="0.2">
      <c r="A241" s="89">
        <v>257</v>
      </c>
      <c r="B241" s="89" t="s">
        <v>393</v>
      </c>
      <c r="C241" s="89" t="s">
        <v>67</v>
      </c>
      <c r="D241" s="90">
        <v>0</v>
      </c>
      <c r="E241" s="89" t="s">
        <v>521</v>
      </c>
      <c r="F241" s="89">
        <v>0</v>
      </c>
      <c r="G241" s="89">
        <v>0</v>
      </c>
      <c r="H241" s="89" t="s">
        <v>619</v>
      </c>
      <c r="I241" s="89">
        <v>0</v>
      </c>
      <c r="J241" s="89">
        <v>0</v>
      </c>
      <c r="K241" s="89" t="s">
        <v>1993</v>
      </c>
    </row>
    <row r="242" spans="1:11" ht="65" x14ac:dyDescent="0.2">
      <c r="A242" s="89">
        <v>258</v>
      </c>
      <c r="B242" s="89" t="s">
        <v>394</v>
      </c>
      <c r="C242" s="89" t="s">
        <v>68</v>
      </c>
      <c r="D242" s="90">
        <v>0</v>
      </c>
      <c r="E242" s="89" t="s">
        <v>494</v>
      </c>
      <c r="F242" s="89">
        <v>0</v>
      </c>
      <c r="G242" s="89">
        <v>0</v>
      </c>
      <c r="H242" s="89" t="s">
        <v>619</v>
      </c>
      <c r="I242" s="89">
        <v>0</v>
      </c>
      <c r="J242" s="89">
        <v>0</v>
      </c>
      <c r="K242" s="89">
        <v>12.8</v>
      </c>
    </row>
    <row r="243" spans="1:11" ht="78" x14ac:dyDescent="0.2">
      <c r="A243" s="89">
        <v>259</v>
      </c>
      <c r="B243" s="89" t="s">
        <v>395</v>
      </c>
      <c r="C243" s="89" t="s">
        <v>69</v>
      </c>
      <c r="D243" s="90">
        <v>0</v>
      </c>
      <c r="E243" s="89" t="s">
        <v>495</v>
      </c>
      <c r="F243" s="89">
        <v>0</v>
      </c>
      <c r="G243" s="89">
        <v>0</v>
      </c>
      <c r="H243" s="89" t="s">
        <v>619</v>
      </c>
      <c r="I243" s="89">
        <v>0</v>
      </c>
      <c r="J243" s="89">
        <v>0</v>
      </c>
      <c r="K243" s="89">
        <v>12.8</v>
      </c>
    </row>
    <row r="244" spans="1:11" ht="78" x14ac:dyDescent="0.2">
      <c r="A244" s="89">
        <v>260</v>
      </c>
      <c r="B244" s="89" t="s">
        <v>396</v>
      </c>
      <c r="C244" s="89" t="s">
        <v>70</v>
      </c>
      <c r="D244" s="90">
        <v>0</v>
      </c>
      <c r="E244" s="89">
        <v>0</v>
      </c>
      <c r="F244" s="89">
        <v>0</v>
      </c>
      <c r="G244" s="89">
        <v>0</v>
      </c>
      <c r="H244" s="89" t="s">
        <v>619</v>
      </c>
      <c r="I244" s="89">
        <v>0</v>
      </c>
      <c r="J244" s="89">
        <v>0</v>
      </c>
      <c r="K244" s="89">
        <v>12.8</v>
      </c>
    </row>
    <row r="245" spans="1:11" ht="143" x14ac:dyDescent="0.2">
      <c r="A245" s="89">
        <v>261</v>
      </c>
      <c r="B245" s="89" t="s">
        <v>397</v>
      </c>
      <c r="C245" s="89" t="s">
        <v>2464</v>
      </c>
      <c r="D245" s="90">
        <v>0</v>
      </c>
      <c r="E245" s="89" t="s">
        <v>522</v>
      </c>
      <c r="F245" s="89">
        <v>0</v>
      </c>
      <c r="G245" s="89">
        <v>0</v>
      </c>
      <c r="H245" s="89" t="s">
        <v>619</v>
      </c>
      <c r="I245" s="89">
        <v>0</v>
      </c>
      <c r="J245" s="89">
        <v>0</v>
      </c>
      <c r="K245" s="89">
        <v>12.8</v>
      </c>
    </row>
    <row r="246" spans="1:11" ht="247" x14ac:dyDescent="0.2">
      <c r="A246" s="89">
        <v>262</v>
      </c>
      <c r="B246" s="89" t="s">
        <v>398</v>
      </c>
      <c r="C246" s="89" t="s">
        <v>71</v>
      </c>
      <c r="D246" s="90">
        <v>0</v>
      </c>
      <c r="E246" s="89" t="s">
        <v>495</v>
      </c>
      <c r="F246" s="89">
        <v>0</v>
      </c>
      <c r="G246" s="89">
        <v>0</v>
      </c>
      <c r="H246" s="89" t="s">
        <v>619</v>
      </c>
      <c r="I246" s="89">
        <v>0</v>
      </c>
      <c r="J246" s="89">
        <v>0</v>
      </c>
      <c r="K246" s="89">
        <v>12.8</v>
      </c>
    </row>
    <row r="247" spans="1:11" ht="130" x14ac:dyDescent="0.2">
      <c r="A247" s="89">
        <v>263</v>
      </c>
      <c r="B247" s="89" t="s">
        <v>155</v>
      </c>
      <c r="C247" s="89" t="s">
        <v>134</v>
      </c>
      <c r="D247" s="90">
        <v>0</v>
      </c>
      <c r="E247" s="89">
        <v>0</v>
      </c>
      <c r="F247" s="89">
        <v>0</v>
      </c>
      <c r="G247" s="89">
        <v>0</v>
      </c>
      <c r="H247" s="89">
        <v>0</v>
      </c>
      <c r="I247" s="89">
        <v>0</v>
      </c>
      <c r="J247" s="89">
        <v>0</v>
      </c>
      <c r="K247" s="89">
        <v>12.8</v>
      </c>
    </row>
    <row r="248" spans="1:11" ht="91" x14ac:dyDescent="0.2">
      <c r="A248" s="89">
        <v>264</v>
      </c>
      <c r="B248" s="89" t="s">
        <v>156</v>
      </c>
      <c r="C248" s="89" t="s">
        <v>135</v>
      </c>
      <c r="D248" s="90">
        <v>0</v>
      </c>
      <c r="E248" s="89">
        <v>0</v>
      </c>
      <c r="F248" s="89">
        <v>0</v>
      </c>
      <c r="G248" s="89">
        <v>0</v>
      </c>
      <c r="H248" s="89">
        <v>0</v>
      </c>
      <c r="I248" s="89">
        <v>0</v>
      </c>
      <c r="J248" s="89">
        <v>0</v>
      </c>
      <c r="K248" s="89">
        <v>12.8</v>
      </c>
    </row>
    <row r="249" spans="1:11" ht="52" x14ac:dyDescent="0.2">
      <c r="A249" s="89">
        <v>265</v>
      </c>
      <c r="B249" s="89" t="s">
        <v>157</v>
      </c>
      <c r="C249" s="89" t="s">
        <v>804</v>
      </c>
      <c r="D249" s="90">
        <v>0</v>
      </c>
      <c r="E249" s="89">
        <v>0</v>
      </c>
      <c r="F249" s="89">
        <v>0</v>
      </c>
      <c r="G249" s="89" t="s">
        <v>542</v>
      </c>
      <c r="H249" s="89">
        <v>0</v>
      </c>
      <c r="I249" s="89">
        <v>0</v>
      </c>
      <c r="J249" s="89">
        <v>0</v>
      </c>
      <c r="K249" s="89">
        <v>12.8</v>
      </c>
    </row>
    <row r="250" spans="1:11" ht="52" x14ac:dyDescent="0.2">
      <c r="A250" s="89">
        <v>266</v>
      </c>
      <c r="B250" s="89" t="s">
        <v>158</v>
      </c>
      <c r="C250" s="89" t="s">
        <v>805</v>
      </c>
      <c r="D250" s="90">
        <v>0</v>
      </c>
      <c r="E250" s="89">
        <v>0</v>
      </c>
      <c r="F250" s="89">
        <v>0</v>
      </c>
      <c r="G250" s="89">
        <v>0</v>
      </c>
      <c r="H250" s="89">
        <v>0</v>
      </c>
      <c r="I250" s="89">
        <v>0</v>
      </c>
      <c r="J250" s="89">
        <v>0</v>
      </c>
      <c r="K250" s="89">
        <v>0</v>
      </c>
    </row>
    <row r="251" spans="1:11" ht="65" x14ac:dyDescent="0.2">
      <c r="A251" s="89">
        <v>267</v>
      </c>
      <c r="B251" s="89" t="s">
        <v>159</v>
      </c>
      <c r="C251" s="89" t="s">
        <v>806</v>
      </c>
      <c r="D251" s="90">
        <v>0</v>
      </c>
      <c r="E251" s="89">
        <v>0</v>
      </c>
      <c r="F251" s="89">
        <v>0</v>
      </c>
      <c r="G251" s="89" t="s">
        <v>542</v>
      </c>
      <c r="H251" s="89">
        <v>0</v>
      </c>
      <c r="I251" s="89">
        <v>0</v>
      </c>
      <c r="J251" s="89">
        <v>0</v>
      </c>
      <c r="K251" s="89" t="s">
        <v>1995</v>
      </c>
    </row>
    <row r="252" spans="1:11" ht="156" x14ac:dyDescent="0.2">
      <c r="A252" s="89">
        <v>268</v>
      </c>
      <c r="B252" s="89" t="s">
        <v>160</v>
      </c>
      <c r="C252" s="89" t="s">
        <v>2436</v>
      </c>
      <c r="D252" s="90">
        <v>0</v>
      </c>
      <c r="E252" s="89">
        <v>0</v>
      </c>
      <c r="F252" s="89">
        <v>0</v>
      </c>
      <c r="G252" s="89" t="s">
        <v>545</v>
      </c>
      <c r="H252" s="89">
        <v>0</v>
      </c>
      <c r="I252" s="89">
        <v>0</v>
      </c>
      <c r="J252" s="89" t="s">
        <v>739</v>
      </c>
      <c r="K252" s="89">
        <v>12.8</v>
      </c>
    </row>
    <row r="253" spans="1:11" ht="143" x14ac:dyDescent="0.2">
      <c r="A253" s="89">
        <v>269</v>
      </c>
      <c r="B253" s="89" t="s">
        <v>401</v>
      </c>
      <c r="C253" s="89" t="s">
        <v>807</v>
      </c>
      <c r="D253" s="90">
        <v>0</v>
      </c>
      <c r="E253" s="89">
        <v>0</v>
      </c>
      <c r="F253" s="89">
        <v>0</v>
      </c>
      <c r="G253" s="89" t="s">
        <v>542</v>
      </c>
      <c r="H253" s="89">
        <v>0</v>
      </c>
      <c r="I253" s="89">
        <v>0</v>
      </c>
      <c r="J253" s="89">
        <v>0</v>
      </c>
      <c r="K253" s="89">
        <v>12.8</v>
      </c>
    </row>
    <row r="254" spans="1:11" ht="16" x14ac:dyDescent="0.2">
      <c r="A254"/>
      <c r="B254"/>
      <c r="C254"/>
      <c r="D254"/>
      <c r="E254"/>
      <c r="F254"/>
      <c r="G254"/>
      <c r="H254"/>
      <c r="I254"/>
      <c r="J254"/>
      <c r="K254"/>
    </row>
    <row r="255" spans="1:11" ht="16" x14ac:dyDescent="0.2">
      <c r="A255"/>
      <c r="B255"/>
      <c r="C255"/>
      <c r="D255"/>
      <c r="E255"/>
      <c r="F255"/>
      <c r="G255"/>
      <c r="H255"/>
      <c r="I255"/>
      <c r="J255"/>
      <c r="K255"/>
    </row>
    <row r="256" spans="1:11" ht="16" x14ac:dyDescent="0.2">
      <c r="A256"/>
      <c r="B256"/>
      <c r="C256"/>
      <c r="D256"/>
      <c r="E256"/>
      <c r="F256"/>
      <c r="G256"/>
      <c r="H256"/>
      <c r="I256"/>
      <c r="J256"/>
      <c r="K256"/>
    </row>
    <row r="257" spans="1:11" ht="16" x14ac:dyDescent="0.2">
      <c r="A257"/>
      <c r="B257"/>
      <c r="C257"/>
      <c r="D257"/>
      <c r="E257"/>
      <c r="F257"/>
      <c r="G257"/>
      <c r="H257"/>
      <c r="I257"/>
      <c r="J257"/>
      <c r="K257"/>
    </row>
    <row r="258" spans="1:11" ht="16" x14ac:dyDescent="0.2">
      <c r="A258"/>
      <c r="B258"/>
      <c r="C258"/>
      <c r="D258"/>
      <c r="E258"/>
      <c r="F258"/>
      <c r="G258"/>
      <c r="H258"/>
      <c r="I258"/>
      <c r="J258"/>
      <c r="K258"/>
    </row>
    <row r="259" spans="1:11" ht="16" x14ac:dyDescent="0.2">
      <c r="A259"/>
      <c r="B259"/>
      <c r="C259"/>
      <c r="D259"/>
      <c r="E259"/>
      <c r="F259"/>
      <c r="G259"/>
      <c r="H259"/>
      <c r="I259"/>
      <c r="J259"/>
      <c r="K259"/>
    </row>
    <row r="260" spans="1:11" ht="16" x14ac:dyDescent="0.2">
      <c r="A260"/>
      <c r="B260"/>
      <c r="C260"/>
      <c r="D260"/>
      <c r="E260"/>
      <c r="F260"/>
      <c r="G260"/>
      <c r="H260"/>
      <c r="I260"/>
      <c r="J260"/>
      <c r="K260"/>
    </row>
    <row r="261" spans="1:11" ht="16" x14ac:dyDescent="0.2">
      <c r="A261"/>
      <c r="B261"/>
      <c r="C261"/>
      <c r="D261"/>
      <c r="E261"/>
      <c r="F261"/>
      <c r="G261"/>
      <c r="H261"/>
      <c r="I261"/>
      <c r="J261"/>
      <c r="K261"/>
    </row>
    <row r="262" spans="1:11" ht="16" x14ac:dyDescent="0.2">
      <c r="A262"/>
      <c r="B262"/>
      <c r="C262"/>
      <c r="D262"/>
      <c r="E262"/>
      <c r="F262"/>
      <c r="G262"/>
      <c r="H262"/>
      <c r="I262"/>
      <c r="J262"/>
      <c r="K262"/>
    </row>
    <row r="263" spans="1:11" ht="16" x14ac:dyDescent="0.2">
      <c r="A263"/>
      <c r="B263"/>
      <c r="C263"/>
      <c r="D263"/>
      <c r="E263"/>
      <c r="F263"/>
      <c r="G263"/>
      <c r="H263"/>
      <c r="I263"/>
      <c r="J263"/>
      <c r="K263"/>
    </row>
    <row r="264" spans="1:11" ht="16" x14ac:dyDescent="0.2">
      <c r="A264"/>
      <c r="B264"/>
      <c r="C264"/>
      <c r="D264"/>
      <c r="E264"/>
      <c r="F264"/>
      <c r="G264"/>
      <c r="H264"/>
      <c r="I264"/>
      <c r="J264"/>
      <c r="K264"/>
    </row>
    <row r="265" spans="1:11" ht="16" x14ac:dyDescent="0.2">
      <c r="A265"/>
      <c r="B265"/>
      <c r="C265"/>
      <c r="D265"/>
      <c r="E265"/>
      <c r="F265"/>
      <c r="G265"/>
      <c r="H265"/>
      <c r="I265"/>
      <c r="J265"/>
      <c r="K265"/>
    </row>
    <row r="266" spans="1:11" ht="16" x14ac:dyDescent="0.2">
      <c r="A266"/>
      <c r="B266"/>
      <c r="C266"/>
      <c r="D266"/>
      <c r="E266"/>
      <c r="F266"/>
      <c r="G266"/>
      <c r="H266"/>
      <c r="I266"/>
      <c r="J266"/>
      <c r="K266"/>
    </row>
    <row r="267" spans="1:11" ht="16" x14ac:dyDescent="0.2">
      <c r="A267"/>
      <c r="B267"/>
      <c r="C267"/>
      <c r="D267"/>
      <c r="E267"/>
      <c r="F267"/>
      <c r="G267"/>
      <c r="H267"/>
      <c r="I267"/>
      <c r="J267"/>
      <c r="K267"/>
    </row>
    <row r="268" spans="1:11" ht="16" x14ac:dyDescent="0.2">
      <c r="A268"/>
      <c r="B268"/>
      <c r="C268"/>
      <c r="D268"/>
      <c r="E268"/>
      <c r="F268"/>
      <c r="G268"/>
      <c r="H268"/>
      <c r="I268"/>
      <c r="J268"/>
      <c r="K268"/>
    </row>
    <row r="269" spans="1:11" ht="16" x14ac:dyDescent="0.2">
      <c r="A269"/>
      <c r="B269"/>
      <c r="C269"/>
      <c r="D269"/>
      <c r="E269"/>
      <c r="F269"/>
      <c r="G269"/>
      <c r="H269"/>
      <c r="I269"/>
      <c r="J269"/>
      <c r="K269"/>
    </row>
    <row r="270" spans="1:11" ht="16" x14ac:dyDescent="0.2">
      <c r="A270"/>
      <c r="B270"/>
      <c r="C270"/>
      <c r="D270"/>
      <c r="E270"/>
      <c r="F270"/>
      <c r="G270"/>
      <c r="H270"/>
      <c r="I270"/>
      <c r="J270"/>
      <c r="K270"/>
    </row>
    <row r="271" spans="1:11" ht="16" x14ac:dyDescent="0.2">
      <c r="A271"/>
      <c r="B271"/>
      <c r="C271"/>
      <c r="D271"/>
      <c r="E271"/>
      <c r="F271"/>
      <c r="G271"/>
      <c r="H271"/>
      <c r="I271"/>
      <c r="J271"/>
      <c r="K271"/>
    </row>
    <row r="272" spans="1:11" ht="16" x14ac:dyDescent="0.2">
      <c r="A272"/>
      <c r="B272"/>
      <c r="C272"/>
      <c r="D272"/>
      <c r="E272"/>
      <c r="F272"/>
      <c r="G272"/>
      <c r="H272"/>
      <c r="I272"/>
      <c r="J272"/>
      <c r="K272"/>
    </row>
    <row r="273" spans="1:11" ht="16" x14ac:dyDescent="0.2">
      <c r="A273"/>
      <c r="B273"/>
      <c r="C273"/>
      <c r="D273"/>
      <c r="E273"/>
      <c r="F273"/>
      <c r="G273"/>
      <c r="H273"/>
      <c r="I273"/>
      <c r="J273"/>
      <c r="K273"/>
    </row>
    <row r="274" spans="1:11" ht="16" x14ac:dyDescent="0.2">
      <c r="A274"/>
      <c r="B274"/>
      <c r="C274"/>
      <c r="D274"/>
      <c r="E274"/>
      <c r="F274"/>
      <c r="G274"/>
      <c r="H274"/>
      <c r="I274"/>
      <c r="J274"/>
      <c r="K274"/>
    </row>
    <row r="275" spans="1:11" ht="16" x14ac:dyDescent="0.2">
      <c r="A275"/>
      <c r="B275"/>
      <c r="C275"/>
      <c r="D275"/>
      <c r="E275"/>
      <c r="F275"/>
      <c r="G275"/>
      <c r="H275"/>
      <c r="I275"/>
      <c r="J275"/>
      <c r="K275"/>
    </row>
    <row r="276" spans="1:11" ht="16" x14ac:dyDescent="0.2">
      <c r="A276"/>
      <c r="B276"/>
      <c r="C276"/>
      <c r="D276"/>
      <c r="E276"/>
      <c r="F276"/>
      <c r="G276"/>
      <c r="H276"/>
      <c r="I276"/>
      <c r="J276"/>
      <c r="K276"/>
    </row>
    <row r="277" spans="1:11" ht="16" x14ac:dyDescent="0.2">
      <c r="A277"/>
      <c r="B277"/>
      <c r="C277"/>
      <c r="D277"/>
      <c r="E277"/>
      <c r="F277"/>
      <c r="G277"/>
      <c r="H277"/>
      <c r="I277"/>
      <c r="J277"/>
      <c r="K277"/>
    </row>
    <row r="278" spans="1:11" ht="16" x14ac:dyDescent="0.2">
      <c r="A278"/>
      <c r="B278"/>
      <c r="C278"/>
      <c r="D278"/>
      <c r="E278"/>
      <c r="F278"/>
      <c r="G278"/>
      <c r="H278"/>
      <c r="I278"/>
      <c r="J278"/>
      <c r="K278"/>
    </row>
    <row r="279" spans="1:11" ht="16" x14ac:dyDescent="0.2">
      <c r="A279"/>
      <c r="B279"/>
      <c r="C279"/>
      <c r="D279"/>
      <c r="E279"/>
      <c r="F279"/>
      <c r="G279"/>
      <c r="H279"/>
      <c r="I279"/>
      <c r="J279"/>
      <c r="K279"/>
    </row>
    <row r="280" spans="1:11" ht="16" x14ac:dyDescent="0.2">
      <c r="A280"/>
      <c r="B280"/>
      <c r="C280"/>
      <c r="D280"/>
      <c r="E280"/>
      <c r="F280"/>
      <c r="G280"/>
      <c r="H280"/>
      <c r="I280"/>
      <c r="J280"/>
      <c r="K280"/>
    </row>
    <row r="281" spans="1:11" ht="16" x14ac:dyDescent="0.2">
      <c r="A281"/>
      <c r="B281"/>
      <c r="C281"/>
      <c r="D281"/>
      <c r="E281"/>
      <c r="F281"/>
      <c r="G281"/>
      <c r="H281"/>
      <c r="I281"/>
      <c r="J281"/>
      <c r="K281"/>
    </row>
    <row r="282" spans="1:11" ht="16" x14ac:dyDescent="0.2">
      <c r="A282"/>
      <c r="B282"/>
      <c r="C282"/>
      <c r="D282"/>
      <c r="E282"/>
      <c r="F282"/>
      <c r="G282"/>
      <c r="H282"/>
      <c r="I282"/>
      <c r="J282"/>
      <c r="K282"/>
    </row>
    <row r="283" spans="1:11" ht="16" x14ac:dyDescent="0.2">
      <c r="A283"/>
      <c r="B283"/>
      <c r="C283"/>
      <c r="D283"/>
      <c r="E283"/>
      <c r="F283"/>
      <c r="G283"/>
      <c r="H283"/>
      <c r="I283"/>
      <c r="J283"/>
      <c r="K283"/>
    </row>
    <row r="284" spans="1:11" ht="16" x14ac:dyDescent="0.2">
      <c r="A284"/>
      <c r="B284"/>
      <c r="C284"/>
      <c r="D284"/>
      <c r="E284"/>
      <c r="F284"/>
      <c r="G284"/>
      <c r="H284"/>
      <c r="I284"/>
      <c r="J284"/>
      <c r="K284"/>
    </row>
    <row r="285" spans="1:11" ht="16" x14ac:dyDescent="0.2">
      <c r="A285"/>
      <c r="B285"/>
      <c r="C285"/>
      <c r="D285"/>
      <c r="E285"/>
      <c r="F285"/>
      <c r="G285"/>
      <c r="H285"/>
      <c r="I285"/>
      <c r="J285"/>
      <c r="K285"/>
    </row>
    <row r="286" spans="1:11" ht="16" x14ac:dyDescent="0.2">
      <c r="A286"/>
      <c r="B286"/>
      <c r="C286"/>
      <c r="D286"/>
      <c r="E286"/>
      <c r="F286"/>
      <c r="G286"/>
      <c r="H286"/>
      <c r="I286"/>
      <c r="J286"/>
      <c r="K286"/>
    </row>
    <row r="287" spans="1:11" ht="16" x14ac:dyDescent="0.2">
      <c r="A287"/>
      <c r="B287"/>
      <c r="C287"/>
      <c r="D287"/>
      <c r="E287"/>
      <c r="F287"/>
      <c r="G287"/>
      <c r="H287"/>
      <c r="I287"/>
      <c r="J287"/>
      <c r="K287"/>
    </row>
    <row r="288" spans="1:11" ht="16" x14ac:dyDescent="0.2">
      <c r="A288"/>
      <c r="B288"/>
      <c r="C288"/>
      <c r="D288"/>
      <c r="E288"/>
      <c r="F288"/>
      <c r="G288"/>
      <c r="H288"/>
      <c r="I288"/>
      <c r="J288"/>
      <c r="K288"/>
    </row>
    <row r="289" spans="1:11" ht="16" x14ac:dyDescent="0.2">
      <c r="A289"/>
      <c r="B289"/>
      <c r="C289"/>
      <c r="D289"/>
      <c r="E289"/>
      <c r="F289"/>
      <c r="G289"/>
      <c r="H289"/>
      <c r="I289"/>
      <c r="J289"/>
      <c r="K289"/>
    </row>
    <row r="290" spans="1:11" ht="16" x14ac:dyDescent="0.2">
      <c r="A290"/>
      <c r="B290"/>
      <c r="C290"/>
      <c r="D290"/>
      <c r="E290"/>
      <c r="F290"/>
      <c r="G290"/>
      <c r="H290"/>
      <c r="I290"/>
      <c r="J290"/>
      <c r="K290"/>
    </row>
    <row r="291" spans="1:11" ht="16" x14ac:dyDescent="0.2">
      <c r="A291"/>
      <c r="B291"/>
      <c r="C291"/>
      <c r="D291"/>
      <c r="E291"/>
      <c r="F291"/>
      <c r="G291"/>
      <c r="H291"/>
      <c r="I291"/>
      <c r="J291"/>
      <c r="K291"/>
    </row>
    <row r="292" spans="1:11" ht="16" x14ac:dyDescent="0.2">
      <c r="A292"/>
      <c r="B292"/>
      <c r="C292"/>
      <c r="D292"/>
      <c r="E292"/>
      <c r="F292"/>
      <c r="G292"/>
      <c r="H292"/>
      <c r="I292"/>
      <c r="J292"/>
      <c r="K292"/>
    </row>
    <row r="293" spans="1:11" ht="16" x14ac:dyDescent="0.2">
      <c r="A293"/>
      <c r="B293"/>
      <c r="C293"/>
      <c r="D293"/>
      <c r="E293"/>
      <c r="F293"/>
      <c r="G293"/>
      <c r="H293"/>
      <c r="I293"/>
      <c r="J293"/>
      <c r="K293"/>
    </row>
    <row r="294" spans="1:11" ht="16" x14ac:dyDescent="0.2">
      <c r="A294"/>
      <c r="B294"/>
      <c r="C294"/>
      <c r="D294"/>
      <c r="E294"/>
      <c r="F294"/>
      <c r="G294"/>
      <c r="H294"/>
      <c r="I294"/>
      <c r="J294"/>
      <c r="K294"/>
    </row>
    <row r="295" spans="1:11" ht="16" x14ac:dyDescent="0.2">
      <c r="A295"/>
      <c r="B295"/>
      <c r="C295"/>
      <c r="D295"/>
      <c r="E295"/>
      <c r="F295"/>
      <c r="G295"/>
      <c r="H295"/>
      <c r="I295"/>
      <c r="J295"/>
      <c r="K295"/>
    </row>
    <row r="296" spans="1:11" ht="16" x14ac:dyDescent="0.2">
      <c r="A296"/>
      <c r="B296"/>
      <c r="C296"/>
      <c r="D296"/>
      <c r="E296"/>
      <c r="F296"/>
      <c r="G296"/>
      <c r="H296"/>
      <c r="I296"/>
      <c r="J296"/>
      <c r="K296"/>
    </row>
    <row r="297" spans="1:11" ht="16" x14ac:dyDescent="0.2">
      <c r="A297"/>
      <c r="B297"/>
      <c r="C297"/>
      <c r="D297"/>
      <c r="E297"/>
      <c r="F297"/>
      <c r="G297"/>
      <c r="H297"/>
      <c r="I297"/>
      <c r="J297"/>
      <c r="K297"/>
    </row>
    <row r="298" spans="1:11" ht="16" x14ac:dyDescent="0.2">
      <c r="A298"/>
      <c r="B298"/>
      <c r="C298"/>
      <c r="D298"/>
      <c r="E298"/>
      <c r="F298"/>
      <c r="G298"/>
      <c r="H298"/>
      <c r="I298"/>
      <c r="J298"/>
      <c r="K298"/>
    </row>
    <row r="299" spans="1:11" ht="16" x14ac:dyDescent="0.2">
      <c r="A299"/>
      <c r="B299"/>
      <c r="C299"/>
      <c r="D299"/>
      <c r="E299"/>
      <c r="F299"/>
      <c r="G299"/>
      <c r="H299"/>
      <c r="I299"/>
      <c r="J299"/>
      <c r="K299"/>
    </row>
    <row r="300" spans="1:11" ht="16" x14ac:dyDescent="0.2">
      <c r="A300"/>
      <c r="B300"/>
      <c r="C300"/>
      <c r="D300"/>
      <c r="E300"/>
      <c r="F300"/>
      <c r="G300"/>
      <c r="H300"/>
      <c r="I300"/>
      <c r="J300"/>
      <c r="K300"/>
    </row>
    <row r="301" spans="1:11" ht="16" x14ac:dyDescent="0.2">
      <c r="A301"/>
      <c r="B301"/>
      <c r="C301"/>
      <c r="D301"/>
      <c r="E301"/>
      <c r="F301"/>
      <c r="G301"/>
      <c r="H301"/>
      <c r="I301"/>
      <c r="J301"/>
      <c r="K301"/>
    </row>
    <row r="302" spans="1:11" ht="16" x14ac:dyDescent="0.2">
      <c r="A302"/>
      <c r="B302"/>
      <c r="C302"/>
      <c r="D302"/>
      <c r="E302"/>
      <c r="F302"/>
      <c r="G302"/>
      <c r="H302"/>
      <c r="I302"/>
      <c r="J302"/>
      <c r="K302"/>
    </row>
    <row r="303" spans="1:11" ht="16" x14ac:dyDescent="0.2">
      <c r="A303"/>
      <c r="B303"/>
      <c r="C303"/>
      <c r="D303"/>
      <c r="E303"/>
      <c r="F303"/>
      <c r="G303"/>
      <c r="H303"/>
      <c r="I303"/>
      <c r="J303"/>
      <c r="K303"/>
    </row>
    <row r="304" spans="1:11" ht="16" x14ac:dyDescent="0.2">
      <c r="A304"/>
      <c r="B304"/>
      <c r="C304"/>
      <c r="D304"/>
      <c r="E304"/>
      <c r="F304"/>
      <c r="G304"/>
      <c r="H304"/>
      <c r="I304"/>
      <c r="J304"/>
      <c r="K304"/>
    </row>
    <row r="305" spans="1:11" ht="16" x14ac:dyDescent="0.2">
      <c r="A305"/>
      <c r="B305"/>
      <c r="C305"/>
      <c r="D305"/>
      <c r="E305"/>
      <c r="F305"/>
      <c r="G305"/>
      <c r="H305"/>
      <c r="I305"/>
      <c r="J305"/>
      <c r="K305"/>
    </row>
    <row r="306" spans="1:11" ht="16" x14ac:dyDescent="0.2">
      <c r="A306"/>
      <c r="B306"/>
      <c r="C306"/>
      <c r="D306"/>
      <c r="E306"/>
      <c r="F306"/>
      <c r="G306"/>
      <c r="H306"/>
      <c r="I306"/>
      <c r="J306"/>
      <c r="K306"/>
    </row>
    <row r="307" spans="1:11" ht="16" x14ac:dyDescent="0.2">
      <c r="A307"/>
      <c r="B307"/>
      <c r="C307"/>
      <c r="D307"/>
      <c r="E307"/>
      <c r="F307"/>
      <c r="G307"/>
      <c r="H307"/>
      <c r="I307"/>
      <c r="J307"/>
      <c r="K307"/>
    </row>
    <row r="308" spans="1:11" ht="16" x14ac:dyDescent="0.2">
      <c r="A308"/>
      <c r="B308"/>
      <c r="C308"/>
      <c r="D308"/>
      <c r="E308"/>
      <c r="F308"/>
      <c r="G308"/>
      <c r="H308"/>
      <c r="I308"/>
      <c r="J308"/>
      <c r="K308"/>
    </row>
    <row r="309" spans="1:11" ht="16" x14ac:dyDescent="0.2">
      <c r="A309"/>
      <c r="B309"/>
      <c r="C309"/>
      <c r="D309"/>
      <c r="E309"/>
      <c r="F309"/>
      <c r="G309"/>
      <c r="H309"/>
      <c r="I309"/>
      <c r="J309"/>
      <c r="K309"/>
    </row>
    <row r="310" spans="1:11" ht="16" x14ac:dyDescent="0.2">
      <c r="A310"/>
      <c r="B310"/>
      <c r="C310"/>
      <c r="D310"/>
      <c r="E310"/>
      <c r="F310"/>
      <c r="G310"/>
      <c r="H310"/>
      <c r="I310"/>
      <c r="J310"/>
      <c r="K310"/>
    </row>
    <row r="311" spans="1:11" ht="16" x14ac:dyDescent="0.2">
      <c r="A311"/>
      <c r="B311"/>
      <c r="C311"/>
      <c r="D311"/>
      <c r="E311"/>
      <c r="F311"/>
      <c r="G311"/>
      <c r="H311"/>
      <c r="I311"/>
      <c r="J311"/>
      <c r="K311"/>
    </row>
    <row r="312" spans="1:11" ht="16" x14ac:dyDescent="0.2">
      <c r="A312"/>
      <c r="B312"/>
      <c r="C312"/>
      <c r="D312"/>
      <c r="E312"/>
      <c r="F312"/>
      <c r="G312"/>
      <c r="H312"/>
      <c r="I312"/>
      <c r="J312"/>
      <c r="K312"/>
    </row>
    <row r="313" spans="1:11" ht="16" x14ac:dyDescent="0.2">
      <c r="A313"/>
      <c r="B313"/>
      <c r="C313"/>
      <c r="D313"/>
      <c r="E313"/>
      <c r="F313"/>
      <c r="G313"/>
      <c r="H313"/>
      <c r="I313"/>
      <c r="J313"/>
      <c r="K313"/>
    </row>
    <row r="314" spans="1:11" ht="16" x14ac:dyDescent="0.2">
      <c r="A314"/>
      <c r="B314"/>
      <c r="C314"/>
      <c r="D314"/>
      <c r="E314"/>
      <c r="F314"/>
      <c r="G314"/>
      <c r="H314"/>
      <c r="I314"/>
      <c r="J314"/>
      <c r="K314"/>
    </row>
    <row r="315" spans="1:11" ht="16" x14ac:dyDescent="0.2">
      <c r="A315"/>
      <c r="B315"/>
      <c r="C315"/>
      <c r="D315"/>
      <c r="E315"/>
      <c r="F315"/>
      <c r="G315"/>
      <c r="H315"/>
      <c r="I315"/>
      <c r="J315"/>
      <c r="K315"/>
    </row>
    <row r="316" spans="1:11" ht="16" x14ac:dyDescent="0.2">
      <c r="A316"/>
      <c r="B316"/>
      <c r="C316"/>
      <c r="D316"/>
      <c r="E316"/>
      <c r="F316"/>
      <c r="G316"/>
      <c r="H316"/>
      <c r="I316"/>
      <c r="J316"/>
      <c r="K316"/>
    </row>
    <row r="317" spans="1:11" ht="16" x14ac:dyDescent="0.2">
      <c r="A317"/>
      <c r="B317"/>
      <c r="C317"/>
      <c r="D317"/>
      <c r="E317"/>
      <c r="F317"/>
      <c r="G317"/>
      <c r="H317"/>
      <c r="I317"/>
      <c r="J317"/>
      <c r="K317"/>
    </row>
    <row r="318" spans="1:11" ht="16" x14ac:dyDescent="0.2">
      <c r="A318"/>
      <c r="B318"/>
      <c r="C318"/>
      <c r="D318"/>
      <c r="E318"/>
      <c r="F318"/>
      <c r="G318"/>
      <c r="H318"/>
      <c r="I318"/>
      <c r="J318"/>
      <c r="K318"/>
    </row>
    <row r="319" spans="1:11" ht="16" x14ac:dyDescent="0.2">
      <c r="A319"/>
      <c r="B319"/>
      <c r="C319"/>
      <c r="D319"/>
      <c r="E319"/>
      <c r="F319"/>
      <c r="G319"/>
      <c r="H319"/>
      <c r="I319"/>
      <c r="J319"/>
      <c r="K319"/>
    </row>
    <row r="320" spans="1:11" ht="16" x14ac:dyDescent="0.2">
      <c r="A320"/>
      <c r="B320"/>
      <c r="C320"/>
      <c r="D320"/>
      <c r="E320"/>
      <c r="F320"/>
      <c r="G320"/>
      <c r="H320"/>
      <c r="I320"/>
      <c r="J320"/>
      <c r="K320"/>
    </row>
    <row r="321" spans="1:11" ht="16" x14ac:dyDescent="0.2">
      <c r="A321"/>
      <c r="B321"/>
      <c r="C321"/>
      <c r="D321"/>
      <c r="E321"/>
      <c r="F321"/>
      <c r="G321"/>
      <c r="H321"/>
      <c r="I321"/>
      <c r="J321"/>
      <c r="K321"/>
    </row>
    <row r="322" spans="1:11" ht="16" x14ac:dyDescent="0.2">
      <c r="A322"/>
      <c r="B322"/>
      <c r="C322"/>
      <c r="D322"/>
      <c r="E322"/>
      <c r="F322"/>
      <c r="G322"/>
      <c r="H322"/>
      <c r="I322"/>
      <c r="J322"/>
      <c r="K322"/>
    </row>
    <row r="323" spans="1:11" ht="16" x14ac:dyDescent="0.2">
      <c r="A323"/>
      <c r="B323"/>
      <c r="C323"/>
      <c r="D323"/>
      <c r="E323"/>
      <c r="F323"/>
      <c r="G323"/>
      <c r="H323"/>
      <c r="I323"/>
      <c r="J323"/>
      <c r="K323"/>
    </row>
    <row r="324" spans="1:11" ht="16" x14ac:dyDescent="0.2">
      <c r="A324"/>
      <c r="B324"/>
      <c r="C324"/>
      <c r="D324"/>
      <c r="E324"/>
      <c r="F324"/>
      <c r="G324"/>
      <c r="H324"/>
      <c r="I324"/>
      <c r="J324"/>
      <c r="K324"/>
    </row>
    <row r="325" spans="1:11" ht="16" x14ac:dyDescent="0.2">
      <c r="A325"/>
      <c r="B325"/>
      <c r="C325"/>
      <c r="D325"/>
      <c r="E325"/>
      <c r="F325"/>
      <c r="G325"/>
      <c r="H325"/>
      <c r="I325"/>
      <c r="J325"/>
      <c r="K325"/>
    </row>
    <row r="326" spans="1:11" ht="16" x14ac:dyDescent="0.2">
      <c r="A326"/>
      <c r="B326"/>
      <c r="C326"/>
      <c r="D326"/>
      <c r="E326"/>
      <c r="F326"/>
      <c r="G326"/>
      <c r="H326"/>
      <c r="I326"/>
      <c r="J326"/>
      <c r="K326"/>
    </row>
    <row r="327" spans="1:11" ht="16" x14ac:dyDescent="0.2">
      <c r="A327"/>
      <c r="B327"/>
      <c r="C327"/>
      <c r="D327"/>
      <c r="E327"/>
      <c r="F327"/>
      <c r="G327"/>
      <c r="H327"/>
      <c r="I327"/>
      <c r="J327"/>
      <c r="K327"/>
    </row>
    <row r="328" spans="1:11" ht="16" x14ac:dyDescent="0.2">
      <c r="A328"/>
      <c r="B328"/>
      <c r="C328"/>
      <c r="D328"/>
      <c r="E328"/>
      <c r="F328"/>
      <c r="G328"/>
      <c r="H328"/>
      <c r="I328"/>
      <c r="J328"/>
      <c r="K328"/>
    </row>
    <row r="329" spans="1:11" ht="16" x14ac:dyDescent="0.2">
      <c r="A329"/>
      <c r="B329"/>
      <c r="C329"/>
      <c r="D329"/>
      <c r="E329"/>
      <c r="F329"/>
      <c r="G329"/>
      <c r="H329"/>
      <c r="I329"/>
      <c r="J329"/>
      <c r="K329"/>
    </row>
    <row r="330" spans="1:11" ht="16" x14ac:dyDescent="0.2">
      <c r="A330"/>
      <c r="B330"/>
      <c r="C330"/>
      <c r="D330"/>
      <c r="E330"/>
      <c r="F330"/>
      <c r="G330"/>
      <c r="H330"/>
      <c r="I330"/>
      <c r="J330"/>
      <c r="K330"/>
    </row>
    <row r="331" spans="1:11" ht="16" x14ac:dyDescent="0.2">
      <c r="A331"/>
      <c r="B331"/>
      <c r="C331"/>
      <c r="D331"/>
      <c r="E331"/>
      <c r="F331"/>
      <c r="G331"/>
      <c r="H331"/>
      <c r="I331"/>
      <c r="J331"/>
      <c r="K331"/>
    </row>
    <row r="332" spans="1:11" ht="16" x14ac:dyDescent="0.2">
      <c r="A332"/>
      <c r="B332"/>
      <c r="C332"/>
      <c r="D332"/>
      <c r="E332"/>
      <c r="F332"/>
      <c r="G332"/>
      <c r="H332"/>
      <c r="I332"/>
      <c r="J332"/>
      <c r="K332"/>
    </row>
    <row r="333" spans="1:11" ht="16" x14ac:dyDescent="0.2">
      <c r="A333"/>
      <c r="B333"/>
      <c r="C333"/>
      <c r="D333"/>
      <c r="E333"/>
      <c r="F333"/>
      <c r="G333"/>
      <c r="H333"/>
      <c r="I333"/>
      <c r="J333"/>
      <c r="K333"/>
    </row>
    <row r="334" spans="1:11" ht="16" x14ac:dyDescent="0.2">
      <c r="A334"/>
      <c r="B334"/>
      <c r="C334"/>
      <c r="D334"/>
      <c r="E334"/>
      <c r="F334"/>
      <c r="G334"/>
      <c r="H334"/>
      <c r="I334"/>
      <c r="J334"/>
      <c r="K334"/>
    </row>
    <row r="335" spans="1:11" ht="16" x14ac:dyDescent="0.2">
      <c r="A335"/>
      <c r="B335"/>
      <c r="C335"/>
      <c r="D335"/>
      <c r="E335"/>
      <c r="F335"/>
      <c r="G335"/>
      <c r="H335"/>
      <c r="I335"/>
      <c r="J335"/>
      <c r="K335"/>
    </row>
    <row r="336" spans="1:11" ht="16" x14ac:dyDescent="0.2">
      <c r="A336"/>
      <c r="B336"/>
      <c r="C336"/>
      <c r="D336"/>
      <c r="E336"/>
      <c r="F336"/>
      <c r="G336"/>
      <c r="H336"/>
      <c r="I336"/>
      <c r="J336"/>
      <c r="K336"/>
    </row>
    <row r="337" spans="1:11" ht="16" x14ac:dyDescent="0.2">
      <c r="A337"/>
      <c r="B337"/>
      <c r="C337"/>
      <c r="D337"/>
      <c r="E337"/>
      <c r="F337"/>
      <c r="G337"/>
      <c r="H337"/>
      <c r="I337"/>
      <c r="J337"/>
      <c r="K337"/>
    </row>
    <row r="338" spans="1:11" ht="16" x14ac:dyDescent="0.2">
      <c r="A338"/>
      <c r="B338"/>
      <c r="C338"/>
      <c r="D338"/>
      <c r="E338"/>
      <c r="F338"/>
      <c r="G338"/>
      <c r="H338"/>
      <c r="I338"/>
      <c r="J338"/>
      <c r="K338"/>
    </row>
    <row r="339" spans="1:11" ht="16" x14ac:dyDescent="0.2">
      <c r="A339"/>
      <c r="B339"/>
      <c r="C339"/>
      <c r="D339"/>
      <c r="E339"/>
      <c r="F339"/>
      <c r="G339"/>
      <c r="H339"/>
      <c r="I339"/>
      <c r="J339"/>
      <c r="K339"/>
    </row>
    <row r="340" spans="1:11" ht="16" x14ac:dyDescent="0.2">
      <c r="A340"/>
      <c r="B340"/>
      <c r="C340"/>
      <c r="D340"/>
      <c r="E340"/>
      <c r="F340"/>
      <c r="G340"/>
      <c r="H340"/>
      <c r="I340"/>
      <c r="J340"/>
      <c r="K340"/>
    </row>
    <row r="341" spans="1:11" ht="16" x14ac:dyDescent="0.2">
      <c r="A341"/>
      <c r="B341"/>
      <c r="C341"/>
      <c r="D341"/>
      <c r="E341"/>
      <c r="F341"/>
      <c r="G341"/>
      <c r="H341"/>
      <c r="I341"/>
      <c r="J341"/>
      <c r="K341"/>
    </row>
    <row r="342" spans="1:11" ht="16" x14ac:dyDescent="0.2">
      <c r="A342"/>
      <c r="B342"/>
      <c r="C342"/>
      <c r="D342"/>
      <c r="E342"/>
      <c r="F342"/>
      <c r="G342"/>
      <c r="H342"/>
      <c r="I342"/>
      <c r="J342"/>
      <c r="K342"/>
    </row>
    <row r="343" spans="1:11" ht="16" x14ac:dyDescent="0.2">
      <c r="A343"/>
      <c r="B343"/>
      <c r="C343"/>
      <c r="D343"/>
      <c r="E343"/>
      <c r="F343"/>
      <c r="G343"/>
      <c r="H343"/>
      <c r="I343"/>
      <c r="J343"/>
      <c r="K343"/>
    </row>
    <row r="344" spans="1:11" ht="16" x14ac:dyDescent="0.2">
      <c r="A344"/>
      <c r="B344"/>
      <c r="C344"/>
      <c r="D344"/>
      <c r="E344"/>
      <c r="F344"/>
      <c r="G344"/>
      <c r="H344"/>
      <c r="I344"/>
      <c r="J344"/>
      <c r="K344"/>
    </row>
    <row r="345" spans="1:11" ht="16" x14ac:dyDescent="0.2">
      <c r="A345"/>
      <c r="B345"/>
      <c r="C345"/>
      <c r="D345"/>
      <c r="E345"/>
      <c r="F345"/>
      <c r="G345"/>
      <c r="H345"/>
      <c r="I345"/>
      <c r="J345"/>
      <c r="K345"/>
    </row>
    <row r="346" spans="1:11" ht="16" x14ac:dyDescent="0.2">
      <c r="A346"/>
      <c r="B346"/>
      <c r="C346"/>
      <c r="D346"/>
      <c r="E346"/>
      <c r="F346"/>
      <c r="G346"/>
      <c r="H346"/>
      <c r="I346"/>
      <c r="J346"/>
      <c r="K346"/>
    </row>
    <row r="347" spans="1:11" ht="16" x14ac:dyDescent="0.2">
      <c r="A347"/>
      <c r="B347"/>
      <c r="C347"/>
      <c r="D347"/>
      <c r="E347"/>
      <c r="F347"/>
      <c r="G347"/>
      <c r="H347"/>
      <c r="I347"/>
      <c r="J347"/>
      <c r="K347"/>
    </row>
    <row r="348" spans="1:11" ht="16" x14ac:dyDescent="0.2">
      <c r="A348"/>
      <c r="B348"/>
      <c r="C348"/>
      <c r="D348"/>
      <c r="E348"/>
      <c r="F348"/>
      <c r="G348"/>
      <c r="H348"/>
      <c r="I348"/>
      <c r="J348"/>
      <c r="K348"/>
    </row>
    <row r="349" spans="1:11" ht="16" x14ac:dyDescent="0.2">
      <c r="A349"/>
      <c r="B349"/>
      <c r="C349"/>
      <c r="D349"/>
      <c r="E349"/>
      <c r="F349"/>
      <c r="G349"/>
      <c r="H349"/>
      <c r="I349"/>
      <c r="J349"/>
      <c r="K349"/>
    </row>
    <row r="350" spans="1:11" ht="16" x14ac:dyDescent="0.2">
      <c r="A350"/>
      <c r="B350"/>
      <c r="C350"/>
      <c r="D350"/>
      <c r="E350"/>
      <c r="F350"/>
      <c r="G350"/>
      <c r="H350"/>
      <c r="I350"/>
      <c r="J350"/>
      <c r="K350"/>
    </row>
    <row r="351" spans="1:11" ht="16" x14ac:dyDescent="0.2">
      <c r="A351"/>
      <c r="B351"/>
      <c r="C351"/>
      <c r="D351"/>
      <c r="E351"/>
      <c r="F351"/>
      <c r="G351"/>
      <c r="H351"/>
      <c r="I351"/>
      <c r="J351"/>
      <c r="K351"/>
    </row>
    <row r="352" spans="1:11" ht="16" x14ac:dyDescent="0.2">
      <c r="A352"/>
      <c r="B352"/>
      <c r="C352"/>
      <c r="D352"/>
      <c r="E352"/>
      <c r="F352"/>
      <c r="G352"/>
      <c r="H352"/>
      <c r="I352"/>
      <c r="J352"/>
      <c r="K352"/>
    </row>
    <row r="353" spans="1:11" ht="16" x14ac:dyDescent="0.2">
      <c r="A353"/>
      <c r="B353"/>
      <c r="C353"/>
      <c r="D353"/>
      <c r="E353"/>
      <c r="F353"/>
      <c r="G353"/>
      <c r="H353"/>
      <c r="I353"/>
      <c r="J353"/>
      <c r="K353"/>
    </row>
    <row r="354" spans="1:11" ht="16" x14ac:dyDescent="0.2">
      <c r="A354"/>
      <c r="B354"/>
      <c r="C354"/>
      <c r="D354"/>
      <c r="E354"/>
      <c r="F354"/>
      <c r="G354"/>
      <c r="H354"/>
      <c r="I354"/>
      <c r="J354"/>
      <c r="K354"/>
    </row>
    <row r="355" spans="1:11" ht="16" x14ac:dyDescent="0.2">
      <c r="A355"/>
      <c r="B355"/>
      <c r="C355"/>
      <c r="D355"/>
      <c r="E355"/>
      <c r="F355"/>
      <c r="G355"/>
      <c r="H355"/>
      <c r="I355"/>
      <c r="J355"/>
      <c r="K355"/>
    </row>
    <row r="356" spans="1:11" ht="16" x14ac:dyDescent="0.2">
      <c r="A356"/>
      <c r="B356"/>
      <c r="C356"/>
      <c r="D356"/>
      <c r="E356"/>
      <c r="F356"/>
      <c r="G356"/>
      <c r="H356"/>
      <c r="I356"/>
      <c r="J356"/>
      <c r="K356"/>
    </row>
    <row r="357" spans="1:11" ht="16" x14ac:dyDescent="0.2">
      <c r="A357"/>
      <c r="B357"/>
      <c r="C357"/>
      <c r="D357"/>
      <c r="E357"/>
      <c r="F357"/>
      <c r="G357"/>
      <c r="H357"/>
      <c r="I357"/>
      <c r="J357"/>
      <c r="K357"/>
    </row>
    <row r="358" spans="1:11" ht="16" x14ac:dyDescent="0.2">
      <c r="A358"/>
      <c r="B358"/>
      <c r="C358"/>
      <c r="D358"/>
      <c r="E358"/>
      <c r="F358"/>
      <c r="G358"/>
      <c r="H358"/>
      <c r="I358"/>
      <c r="J358"/>
      <c r="K358"/>
    </row>
    <row r="359" spans="1:11" ht="16" x14ac:dyDescent="0.2">
      <c r="A359"/>
      <c r="B359"/>
      <c r="C359"/>
      <c r="D359"/>
      <c r="E359"/>
      <c r="F359"/>
      <c r="G359"/>
      <c r="H359"/>
      <c r="I359"/>
      <c r="J359"/>
      <c r="K359"/>
    </row>
    <row r="360" spans="1:11" ht="16" x14ac:dyDescent="0.2">
      <c r="A360"/>
      <c r="B360"/>
      <c r="C360"/>
      <c r="D360"/>
      <c r="E360"/>
      <c r="F360"/>
      <c r="G360"/>
      <c r="H360"/>
      <c r="I360"/>
      <c r="J360"/>
      <c r="K360"/>
    </row>
    <row r="361" spans="1:11" ht="16" x14ac:dyDescent="0.2">
      <c r="A361" s="30"/>
      <c r="B361" s="30"/>
      <c r="C361" s="30"/>
      <c r="D361" s="30"/>
      <c r="E361" s="30"/>
      <c r="F361" s="30"/>
      <c r="G361" s="30"/>
      <c r="H361" s="30"/>
      <c r="I361" s="30"/>
      <c r="J361" s="30"/>
    </row>
    <row r="362" spans="1:11" ht="16" x14ac:dyDescent="0.2">
      <c r="A362" s="30"/>
      <c r="B362" s="30"/>
      <c r="C362" s="30"/>
      <c r="D362" s="30"/>
      <c r="E362" s="30"/>
      <c r="F362" s="30"/>
      <c r="G362" s="30"/>
      <c r="H362" s="30"/>
      <c r="I362" s="30"/>
      <c r="J362" s="30"/>
    </row>
    <row r="363" spans="1:11" ht="16" x14ac:dyDescent="0.2">
      <c r="A363" s="30"/>
      <c r="B363" s="30"/>
      <c r="C363" s="30"/>
      <c r="D363" s="30"/>
      <c r="E363" s="30"/>
      <c r="F363" s="30"/>
      <c r="G363" s="30"/>
      <c r="H363" s="30"/>
      <c r="I363" s="30"/>
      <c r="J363" s="30"/>
    </row>
    <row r="364" spans="1:11" ht="16" x14ac:dyDescent="0.2">
      <c r="A364" s="30"/>
      <c r="B364" s="30"/>
      <c r="C364" s="30"/>
      <c r="D364" s="30"/>
      <c r="E364" s="30"/>
      <c r="F364" s="30"/>
      <c r="G364" s="30"/>
      <c r="H364" s="30"/>
      <c r="I364" s="30"/>
      <c r="J364" s="30"/>
    </row>
    <row r="365" spans="1:11" ht="16" x14ac:dyDescent="0.2">
      <c r="A365" s="30"/>
      <c r="B365" s="30"/>
      <c r="C365" s="30"/>
      <c r="D365" s="30"/>
      <c r="E365" s="30"/>
      <c r="F365" s="30"/>
      <c r="G365" s="30"/>
      <c r="H365" s="30"/>
      <c r="I365" s="30"/>
      <c r="J365" s="30"/>
    </row>
    <row r="366" spans="1:11" ht="16" x14ac:dyDescent="0.2">
      <c r="A366" s="30"/>
      <c r="B366" s="30"/>
      <c r="C366" s="30"/>
      <c r="D366" s="30"/>
      <c r="E366" s="30"/>
      <c r="F366" s="30"/>
      <c r="G366" s="30"/>
      <c r="H366" s="30"/>
      <c r="I366" s="30"/>
      <c r="J366" s="30"/>
    </row>
    <row r="367" spans="1:11" ht="16" x14ac:dyDescent="0.2">
      <c r="A367" s="30"/>
      <c r="B367" s="30"/>
      <c r="C367" s="30"/>
      <c r="D367" s="30"/>
      <c r="E367" s="30"/>
      <c r="F367" s="30"/>
      <c r="G367" s="30"/>
      <c r="H367" s="30"/>
      <c r="I367" s="30"/>
      <c r="J367" s="30"/>
    </row>
    <row r="368" spans="1:11" ht="16" x14ac:dyDescent="0.2">
      <c r="A368" s="30"/>
      <c r="B368" s="30"/>
      <c r="C368" s="30"/>
      <c r="D368" s="30"/>
      <c r="E368" s="30"/>
      <c r="F368" s="30"/>
      <c r="G368" s="30"/>
      <c r="H368" s="30"/>
      <c r="I368" s="30"/>
      <c r="J368" s="30"/>
    </row>
    <row r="369" spans="1:10" ht="16" x14ac:dyDescent="0.2">
      <c r="A369" s="30"/>
      <c r="B369" s="30"/>
      <c r="C369" s="30"/>
      <c r="D369" s="30"/>
      <c r="E369" s="30"/>
      <c r="F369" s="30"/>
      <c r="G369" s="30"/>
      <c r="H369" s="30"/>
      <c r="I369" s="30"/>
      <c r="J369" s="30"/>
    </row>
    <row r="370" spans="1:10" ht="16" x14ac:dyDescent="0.2">
      <c r="A370" s="30"/>
      <c r="B370" s="30"/>
      <c r="C370" s="30"/>
      <c r="D370" s="30"/>
      <c r="E370" s="30"/>
      <c r="F370" s="30"/>
      <c r="G370" s="30"/>
      <c r="H370" s="30"/>
      <c r="I370" s="30"/>
      <c r="J370" s="30"/>
    </row>
    <row r="371" spans="1:10" ht="16" x14ac:dyDescent="0.2">
      <c r="A371" s="30"/>
      <c r="B371" s="30"/>
      <c r="C371" s="30"/>
      <c r="D371" s="30"/>
      <c r="E371" s="30"/>
      <c r="F371" s="30"/>
      <c r="G371" s="30"/>
      <c r="H371" s="30"/>
      <c r="I371" s="30"/>
      <c r="J371" s="30"/>
    </row>
    <row r="372" spans="1:10" ht="16" x14ac:dyDescent="0.2">
      <c r="A372" s="30"/>
      <c r="B372" s="30"/>
      <c r="C372" s="30"/>
      <c r="D372" s="30"/>
      <c r="E372" s="30"/>
      <c r="F372" s="30"/>
      <c r="G372" s="30"/>
      <c r="H372" s="30"/>
      <c r="I372" s="30"/>
      <c r="J372" s="30"/>
    </row>
    <row r="373" spans="1:10" ht="16" x14ac:dyDescent="0.2">
      <c r="A373" s="30"/>
      <c r="B373" s="30"/>
      <c r="C373" s="30"/>
      <c r="D373" s="30"/>
      <c r="E373" s="30"/>
      <c r="F373" s="30"/>
      <c r="G373" s="30"/>
      <c r="H373" s="30"/>
      <c r="I373" s="30"/>
      <c r="J373" s="30"/>
    </row>
    <row r="374" spans="1:10" ht="16" x14ac:dyDescent="0.2">
      <c r="A374" s="30"/>
      <c r="B374" s="30"/>
      <c r="C374" s="30"/>
      <c r="D374" s="30"/>
      <c r="E374" s="30"/>
      <c r="F374" s="30"/>
      <c r="G374" s="30"/>
      <c r="H374" s="30"/>
      <c r="I374" s="30"/>
      <c r="J374" s="30"/>
    </row>
    <row r="375" spans="1:10" ht="16" x14ac:dyDescent="0.2">
      <c r="A375" s="30"/>
      <c r="B375" s="30"/>
      <c r="C375" s="30"/>
      <c r="D375" s="30"/>
      <c r="E375" s="30"/>
      <c r="F375" s="30"/>
      <c r="G375" s="30"/>
      <c r="H375" s="30"/>
      <c r="I375" s="30"/>
      <c r="J375" s="30"/>
    </row>
    <row r="376" spans="1:10" ht="16" x14ac:dyDescent="0.2">
      <c r="A376" s="30"/>
      <c r="B376" s="30"/>
      <c r="C376" s="30"/>
      <c r="D376" s="30"/>
      <c r="E376" s="30"/>
      <c r="F376" s="30"/>
      <c r="G376" s="30"/>
      <c r="H376" s="30"/>
      <c r="I376" s="30"/>
      <c r="J376" s="30"/>
    </row>
    <row r="377" spans="1:10" ht="16" x14ac:dyDescent="0.2">
      <c r="A377" s="30"/>
      <c r="B377" s="30"/>
      <c r="C377" s="30"/>
      <c r="D377" s="30"/>
      <c r="E377" s="30"/>
      <c r="F377" s="30"/>
      <c r="G377" s="30"/>
      <c r="H377" s="30"/>
      <c r="I377" s="30"/>
      <c r="J377" s="30"/>
    </row>
    <row r="378" spans="1:10" ht="16" x14ac:dyDescent="0.2">
      <c r="A378" s="30"/>
      <c r="B378" s="30"/>
      <c r="C378" s="30"/>
      <c r="D378" s="30"/>
      <c r="E378" s="30"/>
      <c r="F378" s="30"/>
      <c r="G378" s="30"/>
      <c r="H378" s="30"/>
      <c r="I378" s="30"/>
      <c r="J378" s="30"/>
    </row>
    <row r="379" spans="1:10" ht="16" x14ac:dyDescent="0.2">
      <c r="A379" s="30"/>
      <c r="B379" s="30"/>
      <c r="C379" s="30"/>
      <c r="D379" s="30"/>
      <c r="E379" s="30"/>
      <c r="F379" s="30"/>
      <c r="G379" s="30"/>
      <c r="H379" s="30"/>
      <c r="I379" s="30"/>
      <c r="J379" s="30"/>
    </row>
    <row r="380" spans="1:10" ht="16" x14ac:dyDescent="0.2">
      <c r="A380" s="30"/>
      <c r="B380" s="30"/>
      <c r="C380" s="30"/>
      <c r="D380" s="30"/>
      <c r="E380" s="30"/>
      <c r="F380" s="30"/>
      <c r="G380" s="30"/>
      <c r="H380" s="30"/>
      <c r="I380" s="30"/>
      <c r="J380" s="30"/>
    </row>
    <row r="381" spans="1:10" ht="16" x14ac:dyDescent="0.2">
      <c r="A381" s="30"/>
      <c r="B381" s="30"/>
      <c r="C381" s="30"/>
      <c r="D381" s="30"/>
      <c r="E381" s="30"/>
      <c r="F381" s="30"/>
      <c r="G381" s="30"/>
      <c r="H381" s="30"/>
      <c r="I381" s="30"/>
      <c r="J381" s="30"/>
    </row>
    <row r="382" spans="1:10" ht="16" x14ac:dyDescent="0.2">
      <c r="A382" s="30"/>
      <c r="B382" s="30"/>
      <c r="C382" s="30"/>
      <c r="D382" s="30"/>
      <c r="E382" s="30"/>
      <c r="F382" s="30"/>
      <c r="G382" s="30"/>
      <c r="H382" s="30"/>
      <c r="I382" s="30"/>
      <c r="J382" s="30"/>
    </row>
    <row r="383" spans="1:10" ht="16" x14ac:dyDescent="0.2">
      <c r="A383" s="30"/>
      <c r="B383" s="30"/>
      <c r="C383" s="30"/>
      <c r="D383" s="30"/>
      <c r="E383" s="30"/>
      <c r="F383" s="30"/>
      <c r="G383" s="30"/>
      <c r="H383" s="30"/>
      <c r="I383" s="30"/>
      <c r="J383" s="30"/>
    </row>
    <row r="384" spans="1:10" ht="16" x14ac:dyDescent="0.2">
      <c r="A384" s="30"/>
      <c r="B384" s="30"/>
      <c r="C384" s="30"/>
      <c r="D384" s="30"/>
      <c r="E384" s="30"/>
      <c r="F384" s="30"/>
      <c r="G384" s="30"/>
      <c r="H384" s="30"/>
      <c r="I384" s="30"/>
      <c r="J384" s="30"/>
    </row>
    <row r="385" spans="1:10" ht="16" x14ac:dyDescent="0.2">
      <c r="A385" s="30"/>
      <c r="B385" s="30"/>
      <c r="C385" s="30"/>
      <c r="D385" s="30"/>
      <c r="E385" s="30"/>
      <c r="F385" s="30"/>
      <c r="G385" s="30"/>
      <c r="H385" s="30"/>
      <c r="I385" s="30"/>
      <c r="J385" s="30"/>
    </row>
    <row r="386" spans="1:10" ht="16" x14ac:dyDescent="0.2">
      <c r="A386" s="30"/>
      <c r="B386" s="30"/>
      <c r="C386" s="30"/>
      <c r="D386" s="30"/>
      <c r="E386" s="30"/>
      <c r="F386" s="30"/>
      <c r="G386" s="30"/>
      <c r="H386" s="30"/>
      <c r="I386" s="30"/>
      <c r="J386" s="30"/>
    </row>
    <row r="387" spans="1:10" ht="16" x14ac:dyDescent="0.2">
      <c r="A387" s="30"/>
      <c r="B387" s="30"/>
      <c r="C387" s="30"/>
      <c r="D387" s="30"/>
      <c r="E387" s="30"/>
      <c r="F387" s="30"/>
      <c r="G387" s="30"/>
      <c r="H387" s="30"/>
      <c r="I387" s="30"/>
      <c r="J387" s="30"/>
    </row>
    <row r="388" spans="1:10" ht="16" x14ac:dyDescent="0.2">
      <c r="A388" s="30"/>
      <c r="B388" s="30"/>
      <c r="C388" s="30"/>
      <c r="D388" s="30"/>
      <c r="E388" s="30"/>
      <c r="F388" s="30"/>
      <c r="G388" s="30"/>
      <c r="H388" s="30"/>
      <c r="I388" s="30"/>
      <c r="J388" s="30"/>
    </row>
    <row r="389" spans="1:10" ht="16" x14ac:dyDescent="0.2">
      <c r="A389" s="30"/>
      <c r="B389" s="30"/>
      <c r="C389" s="30"/>
      <c r="D389" s="30"/>
      <c r="E389" s="30"/>
      <c r="F389" s="30"/>
      <c r="G389" s="30"/>
      <c r="H389" s="30"/>
      <c r="I389" s="30"/>
      <c r="J389" s="30"/>
    </row>
    <row r="390" spans="1:10" ht="16" x14ac:dyDescent="0.2">
      <c r="A390" s="30"/>
      <c r="B390" s="30"/>
      <c r="C390" s="30"/>
      <c r="D390" s="30"/>
      <c r="E390" s="30"/>
      <c r="F390" s="30"/>
      <c r="G390" s="30"/>
      <c r="H390" s="30"/>
      <c r="I390" s="30"/>
      <c r="J390" s="30"/>
    </row>
    <row r="391" spans="1:10" ht="16" x14ac:dyDescent="0.2">
      <c r="A391" s="30"/>
      <c r="B391" s="30"/>
      <c r="C391" s="30"/>
      <c r="D391" s="30"/>
      <c r="E391" s="30"/>
      <c r="F391" s="30"/>
      <c r="G391" s="30"/>
      <c r="H391" s="30"/>
      <c r="I391" s="30"/>
      <c r="J391" s="30"/>
    </row>
    <row r="392" spans="1:10" ht="16" x14ac:dyDescent="0.2">
      <c r="A392" s="30"/>
      <c r="B392" s="30"/>
      <c r="C392" s="30"/>
      <c r="D392" s="30"/>
      <c r="E392" s="30"/>
      <c r="F392" s="30"/>
      <c r="G392" s="30"/>
      <c r="H392" s="30"/>
      <c r="I392" s="30"/>
      <c r="J392" s="30"/>
    </row>
    <row r="393" spans="1:10" ht="16" x14ac:dyDescent="0.2">
      <c r="A393" s="30"/>
      <c r="B393" s="30"/>
      <c r="C393" s="30"/>
      <c r="D393" s="30"/>
      <c r="E393" s="30"/>
      <c r="F393" s="30"/>
      <c r="G393" s="30"/>
      <c r="H393" s="30"/>
      <c r="I393" s="30"/>
      <c r="J393" s="30"/>
    </row>
    <row r="394" spans="1:10" ht="16" x14ac:dyDescent="0.2">
      <c r="A394" s="30"/>
      <c r="B394" s="30"/>
      <c r="C394" s="30"/>
      <c r="D394" s="30"/>
      <c r="E394" s="30"/>
      <c r="F394" s="30"/>
      <c r="G394" s="30"/>
      <c r="H394" s="30"/>
      <c r="I394" s="30"/>
      <c r="J394" s="30"/>
    </row>
    <row r="395" spans="1:10" ht="16" x14ac:dyDescent="0.2">
      <c r="A395" s="30"/>
      <c r="B395" s="30"/>
      <c r="C395" s="30"/>
      <c r="D395" s="30"/>
      <c r="E395" s="30"/>
      <c r="F395" s="30"/>
      <c r="G395" s="30"/>
      <c r="H395" s="30"/>
      <c r="I395" s="30"/>
      <c r="J395" s="30"/>
    </row>
    <row r="396" spans="1:10" ht="16" x14ac:dyDescent="0.2">
      <c r="A396" s="30"/>
      <c r="B396" s="30"/>
      <c r="C396" s="30"/>
      <c r="D396" s="30"/>
      <c r="E396" s="30"/>
      <c r="F396" s="30"/>
      <c r="G396" s="30"/>
      <c r="H396" s="30"/>
      <c r="I396" s="30"/>
      <c r="J396" s="30"/>
    </row>
    <row r="397" spans="1:10" ht="16" x14ac:dyDescent="0.2">
      <c r="A397" s="30"/>
      <c r="B397" s="30"/>
      <c r="C397" s="30"/>
      <c r="D397" s="30"/>
      <c r="E397" s="30"/>
      <c r="F397" s="30"/>
      <c r="G397" s="30"/>
      <c r="H397" s="30"/>
      <c r="I397" s="30"/>
      <c r="J397" s="30"/>
    </row>
    <row r="398" spans="1:10" ht="16" x14ac:dyDescent="0.2">
      <c r="A398" s="30"/>
      <c r="B398" s="30"/>
      <c r="C398" s="30"/>
      <c r="D398" s="30"/>
      <c r="E398" s="30"/>
      <c r="F398" s="30"/>
      <c r="G398" s="30"/>
      <c r="H398" s="30"/>
      <c r="I398" s="30"/>
      <c r="J398" s="30"/>
    </row>
    <row r="399" spans="1:10" ht="16" x14ac:dyDescent="0.2">
      <c r="A399" s="30"/>
      <c r="B399" s="30"/>
      <c r="C399" s="30"/>
      <c r="D399" s="30"/>
      <c r="E399" s="30"/>
      <c r="F399" s="30"/>
      <c r="G399" s="30"/>
      <c r="H399" s="30"/>
      <c r="I399" s="30"/>
      <c r="J399" s="30"/>
    </row>
    <row r="400" spans="1:10" ht="16" x14ac:dyDescent="0.2">
      <c r="A400" s="30"/>
      <c r="B400" s="30"/>
      <c r="C400" s="30"/>
      <c r="D400" s="30"/>
      <c r="E400" s="30"/>
      <c r="F400" s="30"/>
      <c r="G400" s="30"/>
      <c r="H400" s="30"/>
      <c r="I400" s="30"/>
      <c r="J400" s="30"/>
    </row>
    <row r="401" spans="1:10" ht="16" x14ac:dyDescent="0.2">
      <c r="A401" s="30"/>
      <c r="B401" s="30"/>
      <c r="C401" s="30"/>
      <c r="D401" s="30"/>
      <c r="E401" s="30"/>
      <c r="F401" s="30"/>
      <c r="G401" s="30"/>
      <c r="H401" s="30"/>
      <c r="I401" s="30"/>
      <c r="J401" s="30"/>
    </row>
    <row r="402" spans="1:10" ht="16" x14ac:dyDescent="0.2">
      <c r="A402" s="30"/>
      <c r="B402" s="30"/>
      <c r="C402" s="30"/>
      <c r="D402" s="30"/>
      <c r="E402" s="30"/>
      <c r="F402" s="30"/>
      <c r="G402" s="30"/>
      <c r="H402" s="30"/>
      <c r="I402" s="30"/>
      <c r="J402" s="30"/>
    </row>
    <row r="403" spans="1:10" ht="16" x14ac:dyDescent="0.2">
      <c r="A403" s="30"/>
      <c r="B403" s="30"/>
      <c r="C403" s="30"/>
      <c r="D403" s="30"/>
      <c r="E403" s="30"/>
      <c r="F403" s="30"/>
      <c r="G403" s="30"/>
      <c r="H403" s="30"/>
      <c r="I403" s="30"/>
      <c r="J403" s="30"/>
    </row>
    <row r="404" spans="1:10" ht="16" x14ac:dyDescent="0.2">
      <c r="A404" s="30"/>
      <c r="B404" s="30"/>
      <c r="C404" s="30"/>
      <c r="D404" s="30"/>
      <c r="E404" s="30"/>
      <c r="F404" s="30"/>
      <c r="G404" s="30"/>
      <c r="H404" s="30"/>
      <c r="I404" s="30"/>
      <c r="J404" s="30"/>
    </row>
    <row r="405" spans="1:10" ht="16" x14ac:dyDescent="0.2">
      <c r="A405" s="30"/>
      <c r="B405" s="30"/>
      <c r="C405" s="30"/>
      <c r="D405" s="30"/>
      <c r="E405" s="30"/>
      <c r="F405" s="30"/>
      <c r="G405" s="30"/>
      <c r="H405" s="30"/>
      <c r="I405" s="30"/>
      <c r="J405" s="30"/>
    </row>
    <row r="406" spans="1:10" ht="16" x14ac:dyDescent="0.2">
      <c r="A406" s="30"/>
      <c r="B406" s="30"/>
      <c r="C406" s="30"/>
      <c r="D406" s="30"/>
      <c r="E406" s="30"/>
      <c r="F406" s="30"/>
      <c r="G406" s="30"/>
      <c r="H406" s="30"/>
      <c r="I406" s="30"/>
      <c r="J406" s="30"/>
    </row>
    <row r="407" spans="1:10" ht="16" x14ac:dyDescent="0.2">
      <c r="A407" s="30"/>
      <c r="B407" s="30"/>
      <c r="C407" s="30"/>
      <c r="D407" s="30"/>
      <c r="E407" s="30"/>
      <c r="F407" s="30"/>
      <c r="G407" s="30"/>
      <c r="H407" s="30"/>
      <c r="I407" s="30"/>
      <c r="J407" s="30"/>
    </row>
    <row r="408" spans="1:10" ht="16" x14ac:dyDescent="0.2">
      <c r="A408" s="30"/>
      <c r="B408" s="30"/>
      <c r="C408" s="30"/>
      <c r="D408" s="30"/>
      <c r="E408" s="30"/>
      <c r="F408" s="30"/>
      <c r="G408" s="30"/>
      <c r="H408" s="30"/>
      <c r="I408" s="30"/>
      <c r="J408" s="30"/>
    </row>
    <row r="409" spans="1:10" ht="16" x14ac:dyDescent="0.2">
      <c r="A409" s="30"/>
      <c r="B409" s="30"/>
      <c r="C409" s="30"/>
      <c r="D409" s="30"/>
      <c r="E409" s="30"/>
      <c r="F409" s="30"/>
      <c r="G409" s="30"/>
      <c r="H409" s="30"/>
      <c r="I409" s="30"/>
      <c r="J409" s="30"/>
    </row>
    <row r="410" spans="1:10" ht="16" x14ac:dyDescent="0.2">
      <c r="A410" s="30"/>
      <c r="B410" s="30"/>
      <c r="C410" s="30"/>
      <c r="D410" s="30"/>
      <c r="E410" s="30"/>
      <c r="F410" s="30"/>
      <c r="G410" s="30"/>
      <c r="H410" s="30"/>
      <c r="I410" s="30"/>
      <c r="J410" s="30"/>
    </row>
    <row r="411" spans="1:10" ht="16" x14ac:dyDescent="0.2">
      <c r="A411" s="30"/>
      <c r="B411" s="30"/>
      <c r="C411" s="30"/>
      <c r="D411" s="30"/>
      <c r="E411" s="30"/>
      <c r="F411" s="30"/>
      <c r="G411" s="30"/>
      <c r="H411" s="30"/>
      <c r="I411" s="30"/>
      <c r="J411" s="30"/>
    </row>
    <row r="412" spans="1:10" ht="16" x14ac:dyDescent="0.2">
      <c r="A412" s="30"/>
      <c r="B412" s="30"/>
      <c r="C412" s="30"/>
      <c r="D412" s="30"/>
      <c r="E412" s="30"/>
      <c r="F412" s="30"/>
      <c r="G412" s="30"/>
      <c r="H412" s="30"/>
      <c r="I412" s="30"/>
      <c r="J412" s="30"/>
    </row>
    <row r="413" spans="1:10" ht="16" x14ac:dyDescent="0.2">
      <c r="A413" s="30"/>
      <c r="B413" s="30"/>
      <c r="C413" s="30"/>
      <c r="D413" s="30"/>
      <c r="E413" s="30"/>
      <c r="F413" s="30"/>
      <c r="G413" s="30"/>
      <c r="H413" s="30"/>
      <c r="I413" s="30"/>
      <c r="J413" s="30"/>
    </row>
    <row r="414" spans="1:10" ht="16" x14ac:dyDescent="0.2">
      <c r="A414" s="30"/>
      <c r="B414" s="30"/>
      <c r="C414" s="30"/>
      <c r="D414" s="30"/>
      <c r="E414" s="30"/>
      <c r="F414" s="30"/>
      <c r="G414" s="30"/>
      <c r="H414" s="30"/>
      <c r="I414" s="30"/>
      <c r="J414" s="30"/>
    </row>
    <row r="415" spans="1:10" ht="16" x14ac:dyDescent="0.2">
      <c r="A415" s="30"/>
      <c r="B415" s="30"/>
      <c r="C415" s="30"/>
      <c r="D415" s="30"/>
      <c r="E415" s="30"/>
      <c r="F415" s="30"/>
      <c r="G415" s="30"/>
      <c r="H415" s="30"/>
      <c r="I415" s="30"/>
      <c r="J415" s="30"/>
    </row>
    <row r="416" spans="1:10" ht="16" x14ac:dyDescent="0.2">
      <c r="A416" s="30"/>
      <c r="B416" s="30"/>
      <c r="C416" s="30"/>
      <c r="D416" s="30"/>
      <c r="E416" s="30"/>
      <c r="F416" s="30"/>
      <c r="G416" s="30"/>
      <c r="H416" s="30"/>
      <c r="I416" s="30"/>
      <c r="J416" s="30"/>
    </row>
    <row r="417" spans="1:10" ht="16" x14ac:dyDescent="0.2">
      <c r="A417" s="30"/>
      <c r="B417" s="30"/>
      <c r="C417" s="30"/>
      <c r="D417" s="30"/>
      <c r="E417" s="30"/>
      <c r="F417" s="30"/>
      <c r="G417" s="30"/>
      <c r="H417" s="30"/>
      <c r="I417" s="30"/>
      <c r="J417" s="30"/>
    </row>
    <row r="418" spans="1:10" ht="16" x14ac:dyDescent="0.2">
      <c r="A418" s="30"/>
      <c r="B418" s="30"/>
      <c r="C418" s="30"/>
      <c r="D418" s="30"/>
      <c r="E418" s="30"/>
      <c r="F418" s="30"/>
      <c r="G418" s="30"/>
      <c r="H418" s="30"/>
      <c r="I418" s="30"/>
      <c r="J418" s="30"/>
    </row>
    <row r="419" spans="1:10" ht="16" x14ac:dyDescent="0.2">
      <c r="A419" s="30"/>
      <c r="B419" s="30"/>
      <c r="C419" s="30"/>
      <c r="D419" s="30"/>
      <c r="E419" s="30"/>
      <c r="F419" s="30"/>
      <c r="G419" s="30"/>
      <c r="H419" s="30"/>
      <c r="I419" s="30"/>
      <c r="J419" s="30"/>
    </row>
    <row r="420" spans="1:10" ht="16" x14ac:dyDescent="0.2">
      <c r="A420" s="30"/>
      <c r="B420" s="30"/>
      <c r="C420" s="30"/>
      <c r="D420" s="30"/>
      <c r="E420" s="30"/>
      <c r="F420" s="30"/>
      <c r="G420" s="30"/>
      <c r="H420" s="30"/>
      <c r="I420" s="30"/>
      <c r="J420" s="30"/>
    </row>
    <row r="421" spans="1:10" ht="16" x14ac:dyDescent="0.2">
      <c r="A421" s="30"/>
      <c r="B421" s="30"/>
      <c r="C421" s="30"/>
      <c r="D421" s="30"/>
      <c r="E421" s="30"/>
      <c r="F421" s="30"/>
      <c r="G421" s="30"/>
      <c r="H421" s="30"/>
      <c r="I421" s="30"/>
      <c r="J421" s="30"/>
    </row>
    <row r="422" spans="1:10" ht="16" x14ac:dyDescent="0.2">
      <c r="A422" s="30"/>
      <c r="B422" s="30"/>
      <c r="C422" s="30"/>
      <c r="D422" s="30"/>
      <c r="E422" s="30"/>
      <c r="F422" s="30"/>
      <c r="G422" s="30"/>
      <c r="H422" s="30"/>
      <c r="I422" s="30"/>
      <c r="J422" s="30"/>
    </row>
    <row r="423" spans="1:10" ht="16" x14ac:dyDescent="0.2">
      <c r="A423" s="30"/>
      <c r="B423" s="30"/>
      <c r="C423" s="30"/>
      <c r="D423" s="30"/>
      <c r="E423" s="30"/>
      <c r="F423" s="30"/>
      <c r="G423" s="30"/>
      <c r="H423" s="30"/>
      <c r="I423" s="30"/>
      <c r="J423" s="30"/>
    </row>
    <row r="424" spans="1:10" ht="16" x14ac:dyDescent="0.2">
      <c r="A424" s="30"/>
      <c r="B424" s="30"/>
      <c r="C424" s="30"/>
      <c r="D424" s="30"/>
      <c r="E424" s="30"/>
      <c r="F424" s="30"/>
      <c r="G424" s="30"/>
      <c r="H424" s="30"/>
      <c r="I424" s="30"/>
      <c r="J424" s="30"/>
    </row>
    <row r="425" spans="1:10" ht="16" x14ac:dyDescent="0.2">
      <c r="A425" s="30"/>
      <c r="B425" s="30"/>
      <c r="C425" s="30"/>
      <c r="D425" s="30"/>
      <c r="E425" s="30"/>
      <c r="F425" s="30"/>
      <c r="G425" s="30"/>
      <c r="H425" s="30"/>
      <c r="I425" s="30"/>
      <c r="J425" s="30"/>
    </row>
    <row r="426" spans="1:10" ht="16" x14ac:dyDescent="0.2">
      <c r="A426" s="30"/>
      <c r="B426" s="30"/>
      <c r="C426" s="30"/>
      <c r="D426" s="30"/>
      <c r="E426" s="30"/>
      <c r="F426" s="30"/>
      <c r="G426" s="30"/>
      <c r="H426" s="30"/>
      <c r="I426" s="30"/>
      <c r="J426" s="30"/>
    </row>
    <row r="427" spans="1:10" ht="16" x14ac:dyDescent="0.2">
      <c r="A427" s="30"/>
      <c r="B427" s="30"/>
      <c r="C427" s="30"/>
      <c r="D427" s="30"/>
      <c r="E427" s="30"/>
      <c r="F427" s="30"/>
      <c r="G427" s="30"/>
      <c r="H427" s="30"/>
      <c r="I427" s="30"/>
      <c r="J427" s="30"/>
    </row>
    <row r="428" spans="1:10" ht="16" x14ac:dyDescent="0.2">
      <c r="A428" s="30"/>
      <c r="B428" s="30"/>
      <c r="C428" s="30"/>
      <c r="D428" s="30"/>
      <c r="E428" s="30"/>
      <c r="F428" s="30"/>
      <c r="G428" s="30"/>
      <c r="H428" s="30"/>
      <c r="I428" s="30"/>
      <c r="J428" s="30"/>
    </row>
    <row r="429" spans="1:10" ht="16" x14ac:dyDescent="0.2">
      <c r="A429" s="30"/>
      <c r="B429" s="30"/>
      <c r="C429" s="30"/>
      <c r="D429" s="30"/>
      <c r="E429" s="30"/>
      <c r="F429" s="30"/>
      <c r="G429" s="30"/>
      <c r="H429" s="30"/>
      <c r="I429" s="30"/>
      <c r="J429" s="30"/>
    </row>
    <row r="430" spans="1:10" ht="16" x14ac:dyDescent="0.2">
      <c r="A430" s="30"/>
      <c r="B430" s="30"/>
      <c r="C430" s="30"/>
      <c r="D430" s="30"/>
      <c r="E430" s="30"/>
      <c r="F430" s="30"/>
      <c r="G430" s="30"/>
      <c r="H430" s="30"/>
      <c r="I430" s="30"/>
      <c r="J430" s="30"/>
    </row>
    <row r="431" spans="1:10" ht="16" x14ac:dyDescent="0.2">
      <c r="A431" s="30"/>
      <c r="B431" s="30"/>
      <c r="C431" s="30"/>
      <c r="D431" s="30"/>
      <c r="E431" s="30"/>
      <c r="F431" s="30"/>
      <c r="G431" s="30"/>
      <c r="H431" s="30"/>
      <c r="I431" s="30"/>
      <c r="J431" s="30"/>
    </row>
    <row r="432" spans="1:10" ht="16" x14ac:dyDescent="0.2">
      <c r="A432" s="30"/>
      <c r="B432" s="30"/>
      <c r="C432" s="30"/>
      <c r="D432" s="30"/>
      <c r="E432" s="30"/>
      <c r="F432" s="30"/>
      <c r="G432" s="30"/>
      <c r="H432" s="30"/>
      <c r="I432" s="30"/>
      <c r="J432" s="30"/>
    </row>
    <row r="433" spans="1:10" ht="16" x14ac:dyDescent="0.2">
      <c r="A433" s="30"/>
      <c r="B433" s="30"/>
      <c r="C433" s="30"/>
      <c r="D433" s="30"/>
      <c r="E433" s="30"/>
      <c r="F433" s="30"/>
      <c r="G433" s="30"/>
      <c r="H433" s="30"/>
      <c r="I433" s="30"/>
      <c r="J433" s="30"/>
    </row>
    <row r="434" spans="1:10" ht="16" x14ac:dyDescent="0.2">
      <c r="A434" s="30"/>
      <c r="B434" s="30"/>
      <c r="C434" s="30"/>
      <c r="D434" s="30"/>
      <c r="E434" s="30"/>
      <c r="F434" s="30"/>
      <c r="G434" s="30"/>
      <c r="H434" s="30"/>
      <c r="I434" s="30"/>
      <c r="J434" s="30"/>
    </row>
    <row r="435" spans="1:10" ht="16" x14ac:dyDescent="0.2">
      <c r="A435" s="30"/>
      <c r="B435" s="30"/>
      <c r="C435" s="30"/>
      <c r="D435" s="30"/>
      <c r="E435" s="30"/>
      <c r="F435" s="30"/>
      <c r="G435" s="30"/>
      <c r="H435" s="30"/>
      <c r="I435" s="30"/>
      <c r="J435" s="30"/>
    </row>
    <row r="436" spans="1:10" ht="16" x14ac:dyDescent="0.2">
      <c r="A436" s="30"/>
      <c r="B436" s="30"/>
      <c r="C436" s="30"/>
      <c r="D436" s="30"/>
      <c r="E436" s="30"/>
      <c r="F436" s="30"/>
      <c r="G436" s="30"/>
      <c r="H436" s="30"/>
      <c r="I436" s="30"/>
      <c r="J436" s="30"/>
    </row>
    <row r="437" spans="1:10" ht="16" x14ac:dyDescent="0.2">
      <c r="A437" s="30"/>
      <c r="B437" s="30"/>
      <c r="C437" s="30"/>
      <c r="D437" s="30"/>
      <c r="E437" s="30"/>
      <c r="F437" s="30"/>
      <c r="G437" s="30"/>
      <c r="H437" s="30"/>
      <c r="I437" s="30"/>
      <c r="J437" s="30"/>
    </row>
    <row r="438" spans="1:10" ht="16" x14ac:dyDescent="0.2">
      <c r="A438" s="30"/>
      <c r="B438" s="30"/>
      <c r="C438" s="30"/>
      <c r="D438" s="30"/>
      <c r="E438" s="30"/>
      <c r="F438" s="30"/>
      <c r="G438" s="30"/>
      <c r="H438" s="30"/>
      <c r="I438" s="30"/>
      <c r="J438" s="30"/>
    </row>
    <row r="439" spans="1:10" ht="16" x14ac:dyDescent="0.2">
      <c r="A439" s="30"/>
      <c r="B439" s="30"/>
      <c r="C439" s="30"/>
      <c r="D439" s="30"/>
      <c r="E439" s="30"/>
      <c r="F439" s="30"/>
      <c r="G439" s="30"/>
      <c r="H439" s="30"/>
      <c r="I439" s="30"/>
      <c r="J439" s="30"/>
    </row>
    <row r="440" spans="1:10" ht="16" x14ac:dyDescent="0.2">
      <c r="A440" s="30"/>
      <c r="B440" s="30"/>
      <c r="C440" s="30"/>
      <c r="D440" s="30"/>
      <c r="E440" s="30"/>
      <c r="F440" s="30"/>
      <c r="G440" s="30"/>
      <c r="H440" s="30"/>
      <c r="I440" s="30"/>
      <c r="J440" s="30"/>
    </row>
    <row r="441" spans="1:10" ht="16" x14ac:dyDescent="0.2">
      <c r="A441" s="30"/>
      <c r="B441" s="30"/>
      <c r="C441" s="30"/>
      <c r="D441" s="30"/>
      <c r="E441" s="30"/>
      <c r="F441" s="30"/>
      <c r="G441" s="30"/>
      <c r="H441" s="30"/>
      <c r="I441" s="30"/>
      <c r="J441" s="30"/>
    </row>
    <row r="442" spans="1:10" ht="16" x14ac:dyDescent="0.2">
      <c r="A442" s="30"/>
      <c r="B442" s="30"/>
      <c r="C442" s="30"/>
      <c r="D442" s="30"/>
      <c r="E442" s="30"/>
      <c r="F442" s="30"/>
      <c r="G442" s="30"/>
      <c r="H442" s="30"/>
      <c r="I442" s="30"/>
      <c r="J442" s="30"/>
    </row>
    <row r="443" spans="1:10" ht="16" x14ac:dyDescent="0.2">
      <c r="A443" s="30"/>
      <c r="B443" s="30"/>
      <c r="C443" s="30"/>
      <c r="D443" s="30"/>
      <c r="E443" s="30"/>
      <c r="F443" s="30"/>
      <c r="G443" s="30"/>
      <c r="H443" s="30"/>
      <c r="I443" s="30"/>
      <c r="J443" s="30"/>
    </row>
    <row r="444" spans="1:10" ht="16" x14ac:dyDescent="0.2">
      <c r="A444" s="30"/>
      <c r="B444" s="30"/>
      <c r="C444" s="30"/>
      <c r="D444" s="30"/>
      <c r="E444" s="30"/>
      <c r="F444" s="30"/>
      <c r="G444" s="30"/>
      <c r="H444" s="30"/>
      <c r="I444" s="30"/>
      <c r="J444" s="30"/>
    </row>
    <row r="445" spans="1:10" ht="16" x14ac:dyDescent="0.2">
      <c r="A445" s="30"/>
      <c r="B445" s="30"/>
      <c r="C445" s="30"/>
      <c r="D445" s="30"/>
      <c r="E445" s="30"/>
      <c r="F445" s="30"/>
      <c r="G445" s="30"/>
      <c r="H445" s="30"/>
      <c r="I445" s="30"/>
      <c r="J445" s="30"/>
    </row>
    <row r="446" spans="1:10" ht="16" x14ac:dyDescent="0.2">
      <c r="A446" s="30"/>
      <c r="B446" s="30"/>
      <c r="C446" s="30"/>
      <c r="D446" s="30"/>
      <c r="E446" s="30"/>
      <c r="F446" s="30"/>
      <c r="G446" s="30"/>
      <c r="H446" s="30"/>
      <c r="I446" s="30"/>
      <c r="J446" s="30"/>
    </row>
    <row r="447" spans="1:10" ht="16" x14ac:dyDescent="0.2">
      <c r="A447" s="30"/>
      <c r="B447" s="30"/>
      <c r="C447" s="30"/>
      <c r="D447" s="30"/>
      <c r="E447" s="30"/>
      <c r="F447" s="30"/>
      <c r="G447" s="30"/>
      <c r="H447" s="30"/>
      <c r="I447" s="30"/>
      <c r="J447" s="30"/>
    </row>
    <row r="448" spans="1:10" ht="16" x14ac:dyDescent="0.2">
      <c r="A448" s="30"/>
      <c r="B448" s="30"/>
      <c r="C448" s="30"/>
      <c r="D448" s="30"/>
      <c r="E448" s="30"/>
      <c r="F448" s="30"/>
      <c r="G448" s="30"/>
      <c r="H448" s="30"/>
      <c r="I448" s="30"/>
      <c r="J448" s="30"/>
    </row>
    <row r="449" spans="1:10" ht="16" x14ac:dyDescent="0.2">
      <c r="A449" s="30"/>
      <c r="B449" s="30"/>
      <c r="C449" s="30"/>
      <c r="D449" s="30"/>
      <c r="E449" s="30"/>
      <c r="F449" s="30"/>
      <c r="G449" s="30"/>
      <c r="H449" s="30"/>
      <c r="I449" s="30"/>
      <c r="J449" s="30"/>
    </row>
    <row r="450" spans="1:10" ht="16" x14ac:dyDescent="0.2">
      <c r="A450" s="30"/>
      <c r="B450" s="30"/>
      <c r="C450" s="30"/>
      <c r="D450" s="30"/>
      <c r="E450" s="30"/>
      <c r="F450" s="30"/>
      <c r="G450" s="30"/>
      <c r="H450" s="30"/>
      <c r="I450" s="30"/>
      <c r="J450" s="30"/>
    </row>
    <row r="451" spans="1:10" ht="16" x14ac:dyDescent="0.2">
      <c r="A451" s="30"/>
      <c r="B451" s="30"/>
      <c r="C451" s="30"/>
      <c r="D451" s="30"/>
      <c r="E451" s="30"/>
      <c r="F451" s="30"/>
      <c r="G451" s="30"/>
      <c r="H451" s="30"/>
      <c r="I451" s="30"/>
      <c r="J451" s="30"/>
    </row>
    <row r="452" spans="1:10" ht="16" x14ac:dyDescent="0.2">
      <c r="A452" s="30"/>
      <c r="B452" s="30"/>
      <c r="C452" s="30"/>
      <c r="D452" s="30"/>
      <c r="E452" s="30"/>
      <c r="F452" s="30"/>
      <c r="G452" s="30"/>
      <c r="H452" s="30"/>
      <c r="I452" s="30"/>
      <c r="J452" s="30"/>
    </row>
    <row r="453" spans="1:10" ht="16" x14ac:dyDescent="0.2">
      <c r="A453" s="30"/>
      <c r="B453" s="30"/>
      <c r="C453" s="30"/>
      <c r="D453" s="30"/>
      <c r="E453" s="30"/>
      <c r="F453" s="30"/>
      <c r="G453" s="30"/>
      <c r="H453" s="30"/>
      <c r="I453" s="30"/>
      <c r="J453" s="30"/>
    </row>
    <row r="454" spans="1:10" ht="16" x14ac:dyDescent="0.2">
      <c r="A454" s="30"/>
      <c r="B454" s="30"/>
      <c r="C454" s="30"/>
      <c r="D454" s="30"/>
      <c r="E454" s="30"/>
      <c r="F454" s="30"/>
      <c r="G454" s="30"/>
      <c r="H454" s="30"/>
      <c r="I454" s="30"/>
      <c r="J454" s="30"/>
    </row>
    <row r="455" spans="1:10" ht="16" x14ac:dyDescent="0.2">
      <c r="A455" s="30"/>
      <c r="B455" s="30"/>
      <c r="C455" s="30"/>
      <c r="D455" s="30"/>
      <c r="E455" s="30"/>
      <c r="F455" s="30"/>
      <c r="G455" s="30"/>
      <c r="H455" s="30"/>
      <c r="I455" s="30"/>
      <c r="J455" s="30"/>
    </row>
    <row r="456" spans="1:10" ht="16" x14ac:dyDescent="0.2">
      <c r="A456" s="30"/>
      <c r="B456" s="30"/>
      <c r="C456" s="30"/>
      <c r="D456" s="30"/>
      <c r="E456" s="30"/>
      <c r="F456" s="30"/>
      <c r="G456" s="30"/>
      <c r="H456" s="30"/>
      <c r="I456" s="30"/>
      <c r="J456" s="30"/>
    </row>
    <row r="457" spans="1:10" ht="16" x14ac:dyDescent="0.2">
      <c r="A457" s="30"/>
      <c r="B457" s="30"/>
      <c r="C457" s="30"/>
      <c r="D457" s="30"/>
      <c r="E457" s="30"/>
      <c r="F457" s="30"/>
      <c r="G457" s="30"/>
      <c r="H457" s="30"/>
      <c r="I457" s="30"/>
      <c r="J457" s="30"/>
    </row>
    <row r="458" spans="1:10" ht="16" x14ac:dyDescent="0.2">
      <c r="A458" s="30"/>
      <c r="B458" s="30"/>
      <c r="C458" s="30"/>
      <c r="D458" s="30"/>
      <c r="E458" s="30"/>
      <c r="F458" s="30"/>
      <c r="G458" s="30"/>
      <c r="H458" s="30"/>
      <c r="I458" s="30"/>
      <c r="J458" s="30"/>
    </row>
    <row r="459" spans="1:10" ht="16" x14ac:dyDescent="0.2">
      <c r="A459" s="30"/>
      <c r="B459" s="30"/>
      <c r="C459" s="30"/>
      <c r="D459" s="30"/>
      <c r="E459" s="30"/>
      <c r="F459" s="30"/>
      <c r="G459" s="30"/>
      <c r="H459" s="30"/>
      <c r="I459" s="30"/>
      <c r="J459" s="30"/>
    </row>
    <row r="460" spans="1:10" ht="16" x14ac:dyDescent="0.2">
      <c r="A460" s="30"/>
      <c r="B460" s="30"/>
      <c r="C460" s="30"/>
      <c r="D460" s="30"/>
      <c r="E460" s="30"/>
      <c r="F460" s="30"/>
      <c r="G460" s="30"/>
      <c r="H460" s="30"/>
      <c r="I460" s="30"/>
      <c r="J460" s="30"/>
    </row>
    <row r="461" spans="1:10" ht="16" x14ac:dyDescent="0.2">
      <c r="A461" s="30"/>
      <c r="B461" s="30"/>
      <c r="C461" s="30"/>
      <c r="D461" s="30"/>
      <c r="E461" s="30"/>
      <c r="F461" s="30"/>
      <c r="G461" s="30"/>
      <c r="H461" s="30"/>
      <c r="I461" s="30"/>
      <c r="J461" s="30"/>
    </row>
    <row r="462" spans="1:10" ht="16" x14ac:dyDescent="0.2">
      <c r="A462" s="30"/>
      <c r="B462" s="30"/>
      <c r="C462" s="30"/>
      <c r="D462" s="30"/>
      <c r="E462" s="30"/>
      <c r="F462" s="30"/>
      <c r="G462" s="30"/>
      <c r="H462" s="30"/>
      <c r="I462" s="30"/>
      <c r="J462" s="30"/>
    </row>
    <row r="463" spans="1:10" ht="16" x14ac:dyDescent="0.2">
      <c r="A463" s="30"/>
      <c r="B463" s="30"/>
      <c r="C463" s="30"/>
      <c r="D463" s="30"/>
      <c r="E463" s="30"/>
      <c r="F463" s="30"/>
      <c r="G463" s="30"/>
      <c r="H463" s="30"/>
      <c r="I463" s="30"/>
      <c r="J463" s="30"/>
    </row>
    <row r="464" spans="1:10" ht="16" x14ac:dyDescent="0.2">
      <c r="A464" s="30"/>
      <c r="B464" s="30"/>
      <c r="C464" s="30"/>
      <c r="D464" s="30"/>
      <c r="E464" s="30"/>
      <c r="F464" s="30"/>
      <c r="G464" s="30"/>
      <c r="H464" s="30"/>
      <c r="I464" s="30"/>
      <c r="J464" s="30"/>
    </row>
    <row r="465" spans="1:10" ht="16" x14ac:dyDescent="0.2">
      <c r="A465" s="30"/>
      <c r="B465" s="30"/>
      <c r="C465" s="30"/>
      <c r="D465" s="30"/>
      <c r="E465" s="30"/>
      <c r="F465" s="30"/>
      <c r="G465" s="30"/>
      <c r="H465" s="30"/>
      <c r="I465" s="30"/>
      <c r="J465" s="30"/>
    </row>
    <row r="466" spans="1:10" ht="16" x14ac:dyDescent="0.2">
      <c r="A466" s="30"/>
      <c r="B466" s="30"/>
      <c r="C466" s="30"/>
      <c r="D466" s="30"/>
      <c r="E466" s="30"/>
      <c r="F466" s="30"/>
      <c r="G466" s="30"/>
      <c r="H466" s="30"/>
      <c r="I466" s="30"/>
      <c r="J466" s="30"/>
    </row>
    <row r="467" spans="1:10" ht="16" x14ac:dyDescent="0.2">
      <c r="A467" s="30"/>
      <c r="B467" s="30"/>
      <c r="C467" s="30"/>
      <c r="D467" s="30"/>
      <c r="E467" s="30"/>
      <c r="F467" s="30"/>
      <c r="G467" s="30"/>
      <c r="H467" s="30"/>
      <c r="I467" s="30"/>
      <c r="J467" s="30"/>
    </row>
    <row r="468" spans="1:10" ht="16" x14ac:dyDescent="0.2">
      <c r="A468" s="30"/>
      <c r="B468" s="30"/>
      <c r="C468" s="30"/>
      <c r="D468" s="30"/>
      <c r="E468" s="30"/>
      <c r="F468" s="30"/>
      <c r="G468" s="30"/>
      <c r="H468" s="30"/>
      <c r="I468" s="30"/>
      <c r="J468" s="30"/>
    </row>
    <row r="469" spans="1:10" ht="16" x14ac:dyDescent="0.2">
      <c r="A469" s="30"/>
      <c r="B469" s="30"/>
      <c r="C469" s="30"/>
      <c r="D469" s="30"/>
      <c r="E469" s="30"/>
      <c r="F469" s="30"/>
      <c r="G469" s="30"/>
      <c r="H469" s="30"/>
      <c r="I469" s="30"/>
      <c r="J469" s="30"/>
    </row>
    <row r="470" spans="1:10" ht="16" x14ac:dyDescent="0.2">
      <c r="A470" s="30"/>
      <c r="B470" s="30"/>
      <c r="C470" s="30"/>
      <c r="D470" s="30"/>
      <c r="E470" s="30"/>
      <c r="F470" s="30"/>
      <c r="G470" s="30"/>
      <c r="H470" s="30"/>
      <c r="I470" s="30"/>
      <c r="J470" s="30"/>
    </row>
    <row r="471" spans="1:10" ht="16" x14ac:dyDescent="0.2">
      <c r="A471" s="30"/>
      <c r="B471" s="30"/>
      <c r="C471" s="30"/>
      <c r="D471" s="30"/>
      <c r="E471" s="30"/>
      <c r="F471" s="30"/>
      <c r="G471" s="30"/>
      <c r="H471" s="30"/>
      <c r="I471" s="30"/>
      <c r="J471" s="30"/>
    </row>
    <row r="472" spans="1:10" ht="16" x14ac:dyDescent="0.2">
      <c r="A472" s="30"/>
      <c r="B472" s="30"/>
      <c r="C472" s="30"/>
      <c r="D472" s="30"/>
      <c r="E472" s="30"/>
      <c r="F472" s="30"/>
      <c r="G472" s="30"/>
      <c r="H472" s="30"/>
      <c r="I472" s="30"/>
      <c r="J472" s="30"/>
    </row>
    <row r="473" spans="1:10" ht="16" x14ac:dyDescent="0.2">
      <c r="A473" s="30"/>
      <c r="B473" s="30"/>
      <c r="C473" s="30"/>
      <c r="D473" s="30"/>
      <c r="E473" s="30"/>
      <c r="F473" s="30"/>
      <c r="G473" s="30"/>
      <c r="H473" s="30"/>
      <c r="I473" s="30"/>
      <c r="J473" s="30"/>
    </row>
    <row r="474" spans="1:10" ht="16" x14ac:dyDescent="0.2">
      <c r="A474" s="30"/>
      <c r="B474" s="30"/>
      <c r="C474" s="30"/>
      <c r="D474" s="30"/>
      <c r="E474" s="30"/>
      <c r="F474" s="30"/>
      <c r="G474" s="30"/>
      <c r="H474" s="30"/>
      <c r="I474" s="30"/>
      <c r="J474" s="30"/>
    </row>
    <row r="475" spans="1:10" ht="16" x14ac:dyDescent="0.2">
      <c r="A475" s="30"/>
      <c r="B475" s="30"/>
      <c r="C475" s="30"/>
      <c r="D475" s="30"/>
      <c r="E475" s="30"/>
      <c r="F475" s="30"/>
      <c r="G475" s="30"/>
      <c r="H475" s="30"/>
      <c r="I475" s="30"/>
      <c r="J475" s="30"/>
    </row>
    <row r="476" spans="1:10" ht="16" x14ac:dyDescent="0.2">
      <c r="A476" s="30"/>
      <c r="B476" s="30"/>
      <c r="C476" s="30"/>
      <c r="D476" s="30"/>
      <c r="E476" s="30"/>
      <c r="F476" s="30"/>
      <c r="G476" s="30"/>
      <c r="H476" s="30"/>
      <c r="I476" s="30"/>
      <c r="J476" s="30"/>
    </row>
    <row r="477" spans="1:10" ht="16" x14ac:dyDescent="0.2">
      <c r="A477" s="30"/>
      <c r="B477" s="30"/>
      <c r="C477" s="30"/>
      <c r="D477" s="30"/>
      <c r="E477" s="30"/>
      <c r="F477" s="30"/>
      <c r="G477" s="30"/>
      <c r="H477" s="30"/>
      <c r="I477" s="30"/>
      <c r="J477" s="30"/>
    </row>
    <row r="478" spans="1:10" ht="16" x14ac:dyDescent="0.2">
      <c r="A478" s="30"/>
      <c r="B478" s="30"/>
      <c r="C478" s="30"/>
      <c r="D478" s="30"/>
      <c r="E478" s="30"/>
      <c r="F478" s="30"/>
      <c r="G478" s="30"/>
      <c r="H478" s="30"/>
      <c r="I478" s="30"/>
      <c r="J478" s="30"/>
    </row>
    <row r="479" spans="1:10" ht="16" x14ac:dyDescent="0.2">
      <c r="A479" s="30"/>
      <c r="B479" s="30"/>
      <c r="C479" s="30"/>
      <c r="D479" s="30"/>
      <c r="E479" s="30"/>
      <c r="F479" s="30"/>
      <c r="G479" s="30"/>
      <c r="H479" s="30"/>
      <c r="I479" s="30"/>
      <c r="J479" s="30"/>
    </row>
    <row r="480" spans="1:10" ht="16" x14ac:dyDescent="0.2">
      <c r="A480" s="30"/>
      <c r="B480" s="30"/>
      <c r="C480" s="30"/>
      <c r="D480" s="30"/>
      <c r="E480" s="30"/>
      <c r="F480" s="30"/>
      <c r="G480" s="30"/>
      <c r="H480" s="30"/>
      <c r="I480" s="30"/>
      <c r="J480" s="30"/>
    </row>
    <row r="481" spans="1:10" ht="16" x14ac:dyDescent="0.2">
      <c r="A481" s="30"/>
      <c r="B481" s="30"/>
      <c r="C481" s="30"/>
      <c r="D481" s="30"/>
      <c r="E481" s="30"/>
      <c r="F481" s="30"/>
      <c r="G481" s="30"/>
      <c r="H481" s="30"/>
      <c r="I481" s="30"/>
      <c r="J481" s="30"/>
    </row>
    <row r="482" spans="1:10" ht="16" x14ac:dyDescent="0.2">
      <c r="A482" s="30"/>
      <c r="B482" s="30"/>
      <c r="C482" s="30"/>
      <c r="D482" s="30"/>
      <c r="E482" s="30"/>
      <c r="F482" s="30"/>
      <c r="G482" s="30"/>
      <c r="H482" s="30"/>
      <c r="I482" s="30"/>
      <c r="J482" s="30"/>
    </row>
    <row r="483" spans="1:10" ht="16" x14ac:dyDescent="0.2">
      <c r="A483" s="30"/>
      <c r="B483" s="30"/>
      <c r="C483" s="30"/>
      <c r="D483" s="30"/>
      <c r="E483" s="30"/>
      <c r="F483" s="30"/>
      <c r="G483" s="30"/>
      <c r="H483" s="30"/>
      <c r="I483" s="30"/>
      <c r="J483" s="30"/>
    </row>
    <row r="484" spans="1:10" ht="16" x14ac:dyDescent="0.2">
      <c r="A484" s="30"/>
      <c r="B484" s="30"/>
      <c r="C484" s="30"/>
      <c r="D484" s="30"/>
      <c r="E484" s="30"/>
      <c r="F484" s="30"/>
      <c r="G484" s="30"/>
      <c r="H484" s="30"/>
      <c r="I484" s="30"/>
      <c r="J484" s="30"/>
    </row>
    <row r="485" spans="1:10" ht="16" x14ac:dyDescent="0.2">
      <c r="A485" s="30"/>
      <c r="B485" s="30"/>
      <c r="C485" s="30"/>
      <c r="D485" s="30"/>
      <c r="E485" s="30"/>
      <c r="F485" s="30"/>
      <c r="G485" s="30"/>
      <c r="H485" s="30"/>
      <c r="I485" s="30"/>
      <c r="J485" s="30"/>
    </row>
    <row r="486" spans="1:10" ht="16" x14ac:dyDescent="0.2">
      <c r="A486" s="30"/>
      <c r="B486" s="30"/>
      <c r="C486" s="30"/>
      <c r="D486" s="30"/>
      <c r="E486" s="30"/>
      <c r="F486" s="30"/>
      <c r="G486" s="30"/>
      <c r="H486" s="30"/>
      <c r="I486" s="30"/>
      <c r="J486" s="30"/>
    </row>
    <row r="487" spans="1:10" ht="16" x14ac:dyDescent="0.2">
      <c r="A487" s="30"/>
      <c r="B487" s="30"/>
      <c r="C487" s="30"/>
      <c r="D487" s="30"/>
      <c r="E487" s="30"/>
      <c r="F487" s="30"/>
      <c r="G487" s="30"/>
      <c r="H487" s="30"/>
      <c r="I487" s="30"/>
      <c r="J487" s="30"/>
    </row>
    <row r="488" spans="1:10" ht="16" x14ac:dyDescent="0.2">
      <c r="A488" s="30"/>
      <c r="B488" s="30"/>
      <c r="C488" s="30"/>
      <c r="D488" s="30"/>
      <c r="E488" s="30"/>
      <c r="F488" s="30"/>
      <c r="G488" s="30"/>
      <c r="H488" s="30"/>
      <c r="I488" s="30"/>
      <c r="J488" s="30"/>
    </row>
    <row r="489" spans="1:10" ht="16" x14ac:dyDescent="0.2">
      <c r="A489" s="30"/>
      <c r="B489" s="30"/>
      <c r="C489" s="30"/>
      <c r="D489" s="30"/>
      <c r="E489" s="30"/>
      <c r="F489" s="30"/>
      <c r="G489" s="30"/>
      <c r="H489" s="30"/>
      <c r="I489" s="30"/>
      <c r="J489" s="30"/>
    </row>
    <row r="490" spans="1:10" ht="16" x14ac:dyDescent="0.2">
      <c r="A490" s="30"/>
      <c r="B490" s="30"/>
      <c r="C490" s="30"/>
      <c r="D490" s="30"/>
      <c r="E490" s="30"/>
      <c r="F490" s="30"/>
      <c r="G490" s="30"/>
      <c r="H490" s="30"/>
      <c r="I490" s="30"/>
      <c r="J490" s="30"/>
    </row>
    <row r="491" spans="1:10" ht="16" x14ac:dyDescent="0.2">
      <c r="A491" s="30"/>
      <c r="B491" s="30"/>
      <c r="C491" s="30"/>
      <c r="D491" s="30"/>
      <c r="E491" s="30"/>
      <c r="F491" s="30"/>
      <c r="G491" s="30"/>
      <c r="H491" s="30"/>
      <c r="I491" s="30"/>
      <c r="J491" s="30"/>
    </row>
    <row r="492" spans="1:10" ht="16" x14ac:dyDescent="0.2">
      <c r="A492" s="30"/>
      <c r="B492" s="30"/>
      <c r="C492" s="30"/>
      <c r="D492" s="30"/>
      <c r="E492" s="30"/>
      <c r="F492" s="30"/>
      <c r="G492" s="30"/>
      <c r="H492" s="30"/>
      <c r="I492" s="30"/>
      <c r="J492" s="30"/>
    </row>
    <row r="493" spans="1:10" ht="16" x14ac:dyDescent="0.2">
      <c r="A493" s="30"/>
      <c r="B493" s="30"/>
      <c r="C493" s="30"/>
      <c r="D493" s="30"/>
      <c r="E493" s="30"/>
      <c r="F493" s="30"/>
      <c r="G493" s="30"/>
      <c r="H493" s="30"/>
      <c r="I493" s="30"/>
      <c r="J493" s="30"/>
    </row>
    <row r="494" spans="1:10" ht="16" x14ac:dyDescent="0.2">
      <c r="A494" s="30"/>
      <c r="B494" s="30"/>
      <c r="C494" s="30"/>
      <c r="D494" s="30"/>
      <c r="E494" s="30"/>
      <c r="F494" s="30"/>
      <c r="G494" s="30"/>
      <c r="H494" s="30"/>
      <c r="I494" s="30"/>
      <c r="J494" s="30"/>
    </row>
    <row r="495" spans="1:10" ht="16" x14ac:dyDescent="0.2">
      <c r="A495" s="30"/>
      <c r="B495" s="30"/>
      <c r="C495" s="30"/>
      <c r="D495" s="30"/>
      <c r="E495" s="30"/>
      <c r="F495" s="30"/>
      <c r="G495" s="30"/>
      <c r="H495" s="30"/>
      <c r="I495" s="30"/>
      <c r="J495" s="30"/>
    </row>
    <row r="496" spans="1:10" ht="16" x14ac:dyDescent="0.2">
      <c r="A496" s="30"/>
      <c r="B496" s="30"/>
      <c r="C496" s="30"/>
      <c r="D496" s="30"/>
      <c r="E496" s="30"/>
      <c r="F496" s="30"/>
      <c r="G496" s="30"/>
      <c r="H496" s="30"/>
      <c r="I496" s="30"/>
      <c r="J496" s="30"/>
    </row>
    <row r="497" spans="1:10" ht="16" x14ac:dyDescent="0.2">
      <c r="A497" s="30"/>
      <c r="B497" s="30"/>
      <c r="C497" s="30"/>
      <c r="D497" s="30"/>
      <c r="E497" s="30"/>
      <c r="F497" s="30"/>
      <c r="G497" s="30"/>
      <c r="H497" s="30"/>
      <c r="I497" s="30"/>
      <c r="J497" s="30"/>
    </row>
    <row r="498" spans="1:10" ht="16" x14ac:dyDescent="0.2">
      <c r="A498" s="30"/>
      <c r="B498" s="30"/>
      <c r="C498" s="30"/>
      <c r="D498" s="30"/>
      <c r="E498" s="30"/>
      <c r="F498" s="30"/>
      <c r="G498" s="30"/>
      <c r="H498" s="30"/>
      <c r="I498" s="30"/>
      <c r="J498" s="30"/>
    </row>
    <row r="499" spans="1:10" ht="16" x14ac:dyDescent="0.2">
      <c r="A499" s="30"/>
      <c r="B499" s="30"/>
      <c r="C499" s="30"/>
      <c r="D499" s="30"/>
      <c r="E499" s="30"/>
      <c r="F499" s="30"/>
      <c r="G499" s="30"/>
      <c r="H499" s="30"/>
      <c r="I499" s="30"/>
      <c r="J499" s="30"/>
    </row>
    <row r="500" spans="1:10" ht="16" x14ac:dyDescent="0.2">
      <c r="A500" s="30"/>
      <c r="B500" s="30"/>
      <c r="C500" s="30"/>
      <c r="D500" s="30"/>
      <c r="E500" s="30"/>
      <c r="F500" s="30"/>
      <c r="G500" s="30"/>
      <c r="H500" s="30"/>
      <c r="I500" s="30"/>
      <c r="J500" s="30"/>
    </row>
    <row r="501" spans="1:10" ht="16" x14ac:dyDescent="0.2">
      <c r="A501" s="30"/>
      <c r="B501" s="30"/>
      <c r="C501" s="30"/>
      <c r="D501" s="30"/>
      <c r="E501" s="30"/>
      <c r="F501" s="30"/>
      <c r="G501" s="30"/>
      <c r="H501" s="30"/>
      <c r="I501" s="30"/>
      <c r="J501" s="30"/>
    </row>
    <row r="502" spans="1:10" ht="16" x14ac:dyDescent="0.2">
      <c r="A502" s="30"/>
      <c r="B502" s="30"/>
      <c r="C502" s="30"/>
      <c r="D502" s="30"/>
      <c r="E502" s="30"/>
      <c r="F502" s="30"/>
      <c r="G502" s="30"/>
      <c r="H502" s="30"/>
      <c r="I502" s="30"/>
      <c r="J502" s="30"/>
    </row>
    <row r="503" spans="1:10" ht="16" x14ac:dyDescent="0.2">
      <c r="A503" s="30"/>
      <c r="B503" s="30"/>
      <c r="C503" s="30"/>
      <c r="D503" s="30"/>
      <c r="E503" s="30"/>
      <c r="F503" s="30"/>
      <c r="G503" s="30"/>
      <c r="H503" s="30"/>
      <c r="I503" s="30"/>
      <c r="J503" s="30"/>
    </row>
    <row r="504" spans="1:10" ht="16" x14ac:dyDescent="0.2">
      <c r="A504" s="30"/>
      <c r="B504" s="30"/>
      <c r="C504" s="30"/>
      <c r="D504" s="30"/>
      <c r="E504" s="30"/>
      <c r="F504" s="30"/>
      <c r="G504" s="30"/>
      <c r="H504" s="30"/>
      <c r="I504" s="30"/>
      <c r="J504" s="30"/>
    </row>
    <row r="505" spans="1:10" ht="16" x14ac:dyDescent="0.2">
      <c r="A505" s="30"/>
      <c r="B505" s="30"/>
      <c r="C505" s="30"/>
      <c r="D505" s="30"/>
      <c r="E505" s="30"/>
      <c r="F505" s="30"/>
      <c r="G505" s="30"/>
      <c r="H505" s="30"/>
      <c r="I505" s="30"/>
      <c r="J505" s="30"/>
    </row>
    <row r="506" spans="1:10" ht="16" x14ac:dyDescent="0.2">
      <c r="A506" s="30"/>
      <c r="B506" s="30"/>
      <c r="C506" s="30"/>
      <c r="D506" s="30"/>
      <c r="E506" s="30"/>
      <c r="F506" s="30"/>
      <c r="G506" s="30"/>
      <c r="H506" s="30"/>
      <c r="I506" s="30"/>
      <c r="J506" s="30"/>
    </row>
    <row r="507" spans="1:10" ht="16" x14ac:dyDescent="0.2">
      <c r="A507" s="30"/>
      <c r="B507" s="30"/>
      <c r="C507" s="30"/>
      <c r="D507" s="30"/>
      <c r="E507" s="30"/>
      <c r="F507" s="30"/>
      <c r="G507" s="30"/>
      <c r="H507" s="30"/>
      <c r="I507" s="30"/>
      <c r="J507" s="30"/>
    </row>
    <row r="508" spans="1:10" ht="16" x14ac:dyDescent="0.2">
      <c r="A508" s="30"/>
      <c r="B508" s="30"/>
      <c r="C508" s="30"/>
      <c r="D508" s="30"/>
      <c r="E508" s="30"/>
      <c r="F508" s="30"/>
      <c r="G508" s="30"/>
      <c r="H508" s="30"/>
      <c r="I508" s="30"/>
      <c r="J508" s="30"/>
    </row>
    <row r="509" spans="1:10" ht="16" x14ac:dyDescent="0.2">
      <c r="A509" s="30"/>
      <c r="B509" s="30"/>
      <c r="C509" s="30"/>
      <c r="D509" s="30"/>
      <c r="E509" s="30"/>
      <c r="F509" s="30"/>
      <c r="G509" s="30"/>
      <c r="H509" s="30"/>
      <c r="I509" s="30"/>
      <c r="J509" s="30"/>
    </row>
    <row r="510" spans="1:10" ht="16" x14ac:dyDescent="0.2">
      <c r="A510" s="30"/>
      <c r="B510" s="30"/>
      <c r="C510" s="30"/>
      <c r="D510" s="30"/>
      <c r="E510" s="30"/>
      <c r="F510" s="30"/>
      <c r="G510" s="30"/>
      <c r="H510" s="30"/>
      <c r="I510" s="30"/>
      <c r="J510" s="30"/>
    </row>
    <row r="511" spans="1:10" ht="16" x14ac:dyDescent="0.2">
      <c r="A511" s="30"/>
      <c r="B511" s="30"/>
      <c r="C511" s="30"/>
      <c r="D511" s="30"/>
      <c r="E511" s="30"/>
      <c r="F511" s="30"/>
      <c r="G511" s="30"/>
      <c r="H511" s="30"/>
      <c r="I511" s="30"/>
      <c r="J511" s="30"/>
    </row>
    <row r="512" spans="1:10" ht="16" x14ac:dyDescent="0.2">
      <c r="A512" s="30"/>
      <c r="B512" s="30"/>
      <c r="C512" s="30"/>
      <c r="D512" s="30"/>
      <c r="E512" s="30"/>
      <c r="F512" s="30"/>
      <c r="G512" s="30"/>
      <c r="H512" s="30"/>
      <c r="I512" s="30"/>
      <c r="J512" s="30"/>
    </row>
    <row r="513" spans="1:10" ht="16" x14ac:dyDescent="0.2">
      <c r="A513" s="30"/>
      <c r="B513" s="30"/>
      <c r="C513" s="30"/>
      <c r="D513" s="30"/>
      <c r="E513" s="30"/>
      <c r="F513" s="30"/>
      <c r="G513" s="30"/>
      <c r="H513" s="30"/>
      <c r="I513" s="30"/>
      <c r="J513" s="30"/>
    </row>
    <row r="514" spans="1:10" ht="16" x14ac:dyDescent="0.2">
      <c r="A514" s="30"/>
      <c r="B514" s="30"/>
      <c r="C514" s="30"/>
      <c r="D514" s="30"/>
      <c r="E514" s="30"/>
      <c r="F514" s="30"/>
      <c r="G514" s="30"/>
      <c r="H514" s="30"/>
      <c r="I514" s="30"/>
      <c r="J514" s="30"/>
    </row>
    <row r="515" spans="1:10" ht="16" x14ac:dyDescent="0.2">
      <c r="A515" s="30"/>
      <c r="B515" s="30"/>
      <c r="C515" s="30"/>
      <c r="D515" s="30"/>
      <c r="E515" s="30"/>
      <c r="F515" s="30"/>
      <c r="G515" s="30"/>
      <c r="H515" s="30"/>
      <c r="I515" s="30"/>
      <c r="J515" s="30"/>
    </row>
    <row r="516" spans="1:10" ht="16" x14ac:dyDescent="0.2">
      <c r="A516" s="30"/>
      <c r="B516" s="30"/>
      <c r="C516" s="30"/>
      <c r="D516" s="30"/>
      <c r="E516" s="30"/>
      <c r="F516" s="30"/>
      <c r="G516" s="30"/>
      <c r="H516" s="30"/>
      <c r="I516" s="30"/>
      <c r="J516" s="30"/>
    </row>
    <row r="517" spans="1:10" ht="16" x14ac:dyDescent="0.2">
      <c r="A517" s="30"/>
      <c r="B517" s="30"/>
      <c r="C517" s="30"/>
      <c r="D517" s="30"/>
      <c r="E517" s="30"/>
      <c r="F517" s="30"/>
      <c r="G517" s="30"/>
      <c r="H517" s="30"/>
      <c r="I517" s="30"/>
      <c r="J517" s="30"/>
    </row>
    <row r="518" spans="1:10" ht="16" x14ac:dyDescent="0.2">
      <c r="A518" s="30"/>
      <c r="B518" s="30"/>
      <c r="C518" s="30"/>
      <c r="D518" s="30"/>
      <c r="E518" s="30"/>
      <c r="F518" s="30"/>
      <c r="G518" s="30"/>
      <c r="H518" s="30"/>
      <c r="I518" s="30"/>
      <c r="J518" s="30"/>
    </row>
    <row r="519" spans="1:10" ht="16" x14ac:dyDescent="0.2">
      <c r="A519" s="30"/>
      <c r="B519" s="30"/>
      <c r="C519" s="30"/>
      <c r="D519" s="30"/>
      <c r="E519" s="30"/>
      <c r="F519" s="30"/>
      <c r="G519" s="30"/>
      <c r="H519" s="30"/>
      <c r="I519" s="30"/>
      <c r="J519" s="30"/>
    </row>
    <row r="520" spans="1:10" ht="16" x14ac:dyDescent="0.2">
      <c r="A520" s="30"/>
      <c r="B520" s="30"/>
      <c r="C520" s="30"/>
      <c r="D520" s="30"/>
      <c r="E520" s="30"/>
      <c r="F520" s="30"/>
      <c r="G520" s="30"/>
      <c r="H520" s="30"/>
      <c r="I520" s="30"/>
      <c r="J520" s="30"/>
    </row>
    <row r="521" spans="1:10" ht="16" x14ac:dyDescent="0.2">
      <c r="A521" s="30"/>
      <c r="B521" s="30"/>
      <c r="C521" s="30"/>
      <c r="D521" s="30"/>
      <c r="E521" s="30"/>
      <c r="F521" s="30"/>
      <c r="G521" s="30"/>
      <c r="H521" s="30"/>
      <c r="I521" s="30"/>
      <c r="J521" s="30"/>
    </row>
    <row r="522" spans="1:10" ht="16" x14ac:dyDescent="0.2">
      <c r="A522" s="30"/>
      <c r="B522" s="30"/>
      <c r="C522" s="30"/>
      <c r="D522" s="30"/>
      <c r="E522" s="30"/>
      <c r="F522" s="30"/>
      <c r="G522" s="30"/>
      <c r="H522" s="30"/>
      <c r="I522" s="30"/>
      <c r="J522" s="30"/>
    </row>
    <row r="523" spans="1:10" ht="16" x14ac:dyDescent="0.2">
      <c r="A523" s="30"/>
      <c r="B523" s="30"/>
      <c r="C523" s="30"/>
      <c r="D523" s="30"/>
      <c r="E523" s="30"/>
      <c r="F523" s="30"/>
      <c r="G523" s="30"/>
      <c r="H523" s="30"/>
      <c r="I523" s="30"/>
      <c r="J523" s="30"/>
    </row>
    <row r="524" spans="1:10" ht="16" x14ac:dyDescent="0.2">
      <c r="A524" s="30"/>
      <c r="B524" s="30"/>
      <c r="C524" s="30"/>
      <c r="D524" s="30"/>
      <c r="E524" s="30"/>
      <c r="F524" s="30"/>
      <c r="G524" s="30"/>
      <c r="H524" s="30"/>
      <c r="I524" s="30"/>
      <c r="J524" s="30"/>
    </row>
    <row r="525" spans="1:10" ht="16" x14ac:dyDescent="0.2">
      <c r="A525" s="30"/>
      <c r="B525" s="30"/>
      <c r="C525" s="30"/>
      <c r="D525" s="30"/>
      <c r="E525" s="30"/>
      <c r="F525" s="30"/>
      <c r="G525" s="30"/>
      <c r="H525" s="30"/>
      <c r="I525" s="30"/>
      <c r="J525" s="30"/>
    </row>
    <row r="526" spans="1:10" ht="16" x14ac:dyDescent="0.2">
      <c r="A526" s="30"/>
      <c r="B526" s="30"/>
      <c r="C526" s="30"/>
      <c r="D526" s="30"/>
      <c r="E526" s="30"/>
      <c r="F526" s="30"/>
      <c r="G526" s="30"/>
      <c r="H526" s="30"/>
      <c r="I526" s="30"/>
      <c r="J526" s="30"/>
    </row>
    <row r="527" spans="1:10" ht="16" x14ac:dyDescent="0.2">
      <c r="A527" s="30"/>
      <c r="B527" s="30"/>
      <c r="C527" s="30"/>
      <c r="D527" s="30"/>
      <c r="E527" s="30"/>
      <c r="F527" s="30"/>
      <c r="G527" s="30"/>
      <c r="H527" s="30"/>
      <c r="I527" s="30"/>
      <c r="J527" s="30"/>
    </row>
    <row r="528" spans="1:10" ht="16" x14ac:dyDescent="0.2">
      <c r="A528" s="30"/>
      <c r="B528" s="30"/>
      <c r="C528" s="30"/>
      <c r="D528" s="30"/>
      <c r="E528" s="30"/>
      <c r="F528" s="30"/>
      <c r="G528" s="30"/>
      <c r="H528" s="30"/>
      <c r="I528" s="30"/>
      <c r="J528" s="30"/>
    </row>
    <row r="529" spans="1:10" ht="16" x14ac:dyDescent="0.2">
      <c r="A529" s="30"/>
      <c r="B529" s="30"/>
      <c r="C529" s="30"/>
      <c r="D529" s="30"/>
      <c r="E529" s="30"/>
      <c r="F529" s="30"/>
      <c r="G529" s="30"/>
      <c r="H529" s="30"/>
      <c r="I529" s="30"/>
      <c r="J529" s="30"/>
    </row>
    <row r="530" spans="1:10" ht="16" x14ac:dyDescent="0.2">
      <c r="A530" s="30"/>
      <c r="B530" s="30"/>
      <c r="C530" s="30"/>
      <c r="D530" s="30"/>
      <c r="E530" s="30"/>
      <c r="F530" s="30"/>
      <c r="G530" s="30"/>
      <c r="H530" s="30"/>
      <c r="I530" s="30"/>
      <c r="J530" s="30"/>
    </row>
    <row r="531" spans="1:10" ht="16" x14ac:dyDescent="0.2">
      <c r="A531" s="30"/>
      <c r="B531" s="30"/>
      <c r="C531" s="30"/>
      <c r="D531" s="30"/>
      <c r="E531" s="30"/>
      <c r="F531" s="30"/>
      <c r="G531" s="30"/>
      <c r="H531" s="30"/>
      <c r="I531" s="30"/>
      <c r="J531" s="30"/>
    </row>
    <row r="532" spans="1:10" ht="16" x14ac:dyDescent="0.2">
      <c r="A532" s="30"/>
      <c r="B532" s="30"/>
      <c r="C532" s="30"/>
      <c r="D532" s="30"/>
      <c r="E532" s="30"/>
      <c r="F532" s="30"/>
      <c r="G532" s="30"/>
      <c r="H532" s="30"/>
      <c r="I532" s="30"/>
      <c r="J532" s="30"/>
    </row>
    <row r="533" spans="1:10" ht="16" x14ac:dyDescent="0.2">
      <c r="A533" s="30"/>
      <c r="B533" s="30"/>
      <c r="C533" s="30"/>
      <c r="D533" s="30"/>
      <c r="E533" s="30"/>
      <c r="F533" s="30"/>
      <c r="G533" s="30"/>
      <c r="H533" s="30"/>
      <c r="I533" s="30"/>
      <c r="J533" s="30"/>
    </row>
    <row r="534" spans="1:10" ht="16" x14ac:dyDescent="0.2">
      <c r="A534" s="30"/>
      <c r="B534" s="30"/>
      <c r="C534" s="30"/>
      <c r="D534" s="30"/>
      <c r="E534" s="30"/>
      <c r="F534" s="30"/>
      <c r="G534" s="30"/>
      <c r="H534" s="30"/>
      <c r="I534" s="30"/>
      <c r="J534" s="30"/>
    </row>
    <row r="535" spans="1:10" ht="16" x14ac:dyDescent="0.2">
      <c r="A535" s="30"/>
      <c r="B535" s="30"/>
      <c r="C535" s="30"/>
      <c r="D535" s="30"/>
      <c r="E535" s="30"/>
      <c r="F535" s="30"/>
      <c r="G535" s="30"/>
      <c r="H535" s="30"/>
      <c r="I535" s="30"/>
      <c r="J535" s="30"/>
    </row>
    <row r="536" spans="1:10" ht="16" x14ac:dyDescent="0.2">
      <c r="A536" s="30"/>
      <c r="B536" s="30"/>
      <c r="C536" s="30"/>
      <c r="D536" s="30"/>
      <c r="E536" s="30"/>
      <c r="F536" s="30"/>
      <c r="G536" s="30"/>
      <c r="H536" s="30"/>
      <c r="I536" s="30"/>
      <c r="J536" s="30"/>
    </row>
    <row r="537" spans="1:10" ht="16" x14ac:dyDescent="0.2">
      <c r="A537" s="30"/>
      <c r="B537" s="30"/>
      <c r="C537" s="30"/>
      <c r="D537" s="30"/>
      <c r="E537" s="30"/>
      <c r="F537" s="30"/>
      <c r="G537" s="30"/>
      <c r="H537" s="30"/>
      <c r="I537" s="30"/>
      <c r="J537" s="30"/>
    </row>
    <row r="538" spans="1:10" ht="16" x14ac:dyDescent="0.2">
      <c r="A538" s="30"/>
      <c r="B538" s="30"/>
      <c r="C538" s="30"/>
      <c r="D538" s="30"/>
      <c r="E538" s="30"/>
      <c r="F538" s="30"/>
      <c r="G538" s="30"/>
      <c r="H538" s="30"/>
      <c r="I538" s="30"/>
      <c r="J538" s="30"/>
    </row>
    <row r="539" spans="1:10" ht="16" x14ac:dyDescent="0.2">
      <c r="A539" s="30"/>
      <c r="B539" s="30"/>
      <c r="C539" s="30"/>
      <c r="D539" s="30"/>
      <c r="E539" s="30"/>
      <c r="F539" s="30"/>
      <c r="G539" s="30"/>
      <c r="H539" s="30"/>
      <c r="I539" s="30"/>
      <c r="J539" s="30"/>
    </row>
    <row r="540" spans="1:10" ht="16" x14ac:dyDescent="0.2">
      <c r="A540" s="30"/>
      <c r="B540" s="30"/>
      <c r="C540" s="30"/>
      <c r="D540" s="30"/>
      <c r="E540" s="30"/>
      <c r="F540" s="30"/>
      <c r="G540" s="30"/>
      <c r="H540" s="30"/>
      <c r="I540" s="30"/>
      <c r="J540" s="30"/>
    </row>
    <row r="541" spans="1:10" ht="16" x14ac:dyDescent="0.2">
      <c r="A541" s="30"/>
      <c r="B541" s="30"/>
      <c r="C541" s="30"/>
      <c r="D541" s="30"/>
      <c r="E541" s="30"/>
      <c r="F541" s="30"/>
      <c r="G541" s="30"/>
      <c r="H541" s="30"/>
      <c r="I541" s="30"/>
      <c r="J541" s="30"/>
    </row>
    <row r="542" spans="1:10" ht="16" x14ac:dyDescent="0.2">
      <c r="A542" s="30"/>
      <c r="B542" s="30"/>
      <c r="C542" s="30"/>
      <c r="D542" s="30"/>
      <c r="E542" s="30"/>
      <c r="F542" s="30"/>
      <c r="G542" s="30"/>
      <c r="H542" s="30"/>
      <c r="I542" s="30"/>
      <c r="J542" s="30"/>
    </row>
    <row r="543" spans="1:10" ht="16" x14ac:dyDescent="0.2">
      <c r="A543" s="30"/>
      <c r="B543" s="30"/>
      <c r="C543" s="30"/>
      <c r="D543" s="30"/>
      <c r="E543" s="30"/>
      <c r="F543" s="30"/>
      <c r="G543" s="30"/>
      <c r="H543" s="30"/>
      <c r="I543" s="30"/>
      <c r="J543" s="30"/>
    </row>
    <row r="544" spans="1:10" ht="16" x14ac:dyDescent="0.2">
      <c r="A544" s="30"/>
      <c r="B544" s="30"/>
      <c r="C544" s="30"/>
      <c r="D544" s="30"/>
      <c r="E544" s="30"/>
      <c r="F544" s="30"/>
      <c r="G544" s="30"/>
      <c r="H544" s="30"/>
      <c r="I544" s="30"/>
      <c r="J544" s="30"/>
    </row>
    <row r="545" spans="1:10" ht="16" x14ac:dyDescent="0.2">
      <c r="A545" s="30"/>
      <c r="B545" s="30"/>
      <c r="C545" s="30"/>
      <c r="D545" s="30"/>
      <c r="E545" s="30"/>
      <c r="F545" s="30"/>
      <c r="G545" s="30"/>
      <c r="H545" s="30"/>
      <c r="I545" s="30"/>
      <c r="J545" s="30"/>
    </row>
    <row r="546" spans="1:10" ht="16" x14ac:dyDescent="0.2">
      <c r="A546" s="30"/>
      <c r="B546" s="30"/>
      <c r="C546" s="30"/>
      <c r="D546" s="30"/>
      <c r="E546" s="30"/>
      <c r="F546" s="30"/>
      <c r="G546" s="30"/>
      <c r="H546" s="30"/>
      <c r="I546" s="30"/>
      <c r="J546" s="30"/>
    </row>
    <row r="547" spans="1:10" ht="16" x14ac:dyDescent="0.2">
      <c r="A547" s="30"/>
      <c r="B547" s="30"/>
      <c r="C547" s="30"/>
      <c r="D547" s="30"/>
      <c r="E547" s="30"/>
      <c r="F547" s="30"/>
      <c r="G547" s="30"/>
      <c r="H547" s="30"/>
      <c r="I547" s="30"/>
      <c r="J547" s="30"/>
    </row>
    <row r="548" spans="1:10" ht="16" x14ac:dyDescent="0.2">
      <c r="A548" s="30"/>
      <c r="B548" s="30"/>
      <c r="C548" s="30"/>
      <c r="D548" s="30"/>
      <c r="E548" s="30"/>
      <c r="F548" s="30"/>
      <c r="G548" s="30"/>
      <c r="H548" s="30"/>
      <c r="I548" s="30"/>
      <c r="J548" s="30"/>
    </row>
    <row r="549" spans="1:10" ht="16" x14ac:dyDescent="0.2">
      <c r="A549" s="30"/>
      <c r="B549" s="30"/>
      <c r="C549" s="30"/>
      <c r="D549" s="30"/>
      <c r="E549" s="30"/>
      <c r="F549" s="30"/>
      <c r="G549" s="30"/>
      <c r="H549" s="30"/>
      <c r="I549" s="30"/>
      <c r="J549" s="30"/>
    </row>
    <row r="550" spans="1:10" ht="16" x14ac:dyDescent="0.2">
      <c r="A550" s="30"/>
      <c r="B550" s="30"/>
      <c r="C550" s="30"/>
      <c r="D550" s="30"/>
      <c r="E550" s="30"/>
      <c r="F550" s="30"/>
      <c r="G550" s="30"/>
      <c r="H550" s="30"/>
      <c r="I550" s="30"/>
      <c r="J550" s="30"/>
    </row>
    <row r="551" spans="1:10" ht="16" x14ac:dyDescent="0.2">
      <c r="A551" s="30"/>
      <c r="B551" s="30"/>
      <c r="C551" s="30"/>
      <c r="D551" s="30"/>
      <c r="E551" s="30"/>
      <c r="F551" s="30"/>
      <c r="G551" s="30"/>
      <c r="H551" s="30"/>
      <c r="I551" s="30"/>
      <c r="J551" s="30"/>
    </row>
    <row r="552" spans="1:10" ht="16" x14ac:dyDescent="0.2">
      <c r="A552" s="30"/>
      <c r="B552" s="30"/>
      <c r="C552" s="30"/>
      <c r="D552" s="30"/>
      <c r="E552" s="30"/>
      <c r="F552" s="30"/>
      <c r="G552" s="30"/>
      <c r="H552" s="30"/>
      <c r="I552" s="30"/>
      <c r="J552" s="30"/>
    </row>
    <row r="553" spans="1:10" ht="16" x14ac:dyDescent="0.2">
      <c r="A553" s="30"/>
      <c r="B553" s="30"/>
      <c r="C553" s="30"/>
      <c r="D553" s="30"/>
      <c r="E553" s="30"/>
      <c r="F553" s="30"/>
      <c r="G553" s="30"/>
      <c r="H553" s="30"/>
      <c r="I553" s="30"/>
      <c r="J553" s="30"/>
    </row>
    <row r="554" spans="1:10" ht="16" x14ac:dyDescent="0.2">
      <c r="A554" s="30"/>
      <c r="B554" s="30"/>
      <c r="C554" s="30"/>
      <c r="D554" s="30"/>
      <c r="E554" s="30"/>
      <c r="F554" s="30"/>
      <c r="G554" s="30"/>
      <c r="H554" s="30"/>
      <c r="I554" s="30"/>
      <c r="J554" s="30"/>
    </row>
    <row r="555" spans="1:10" ht="16" x14ac:dyDescent="0.2">
      <c r="A555" s="30"/>
      <c r="B555" s="30"/>
      <c r="C555" s="30"/>
      <c r="D555" s="30"/>
      <c r="E555" s="30"/>
      <c r="F555" s="30"/>
      <c r="G555" s="30"/>
      <c r="H555" s="30"/>
      <c r="I555" s="30"/>
      <c r="J555" s="30"/>
    </row>
    <row r="556" spans="1:10" ht="16" x14ac:dyDescent="0.2">
      <c r="A556" s="30"/>
      <c r="B556" s="30"/>
      <c r="C556" s="30"/>
      <c r="D556" s="30"/>
      <c r="E556" s="30"/>
      <c r="F556" s="30"/>
      <c r="G556" s="30"/>
      <c r="H556" s="30"/>
      <c r="I556" s="30"/>
      <c r="J556" s="30"/>
    </row>
    <row r="557" spans="1:10" ht="16" x14ac:dyDescent="0.2">
      <c r="A557" s="30"/>
      <c r="B557" s="30"/>
      <c r="C557" s="30"/>
      <c r="D557" s="30"/>
      <c r="E557" s="30"/>
      <c r="F557" s="30"/>
      <c r="G557" s="30"/>
      <c r="H557" s="30"/>
      <c r="I557" s="30"/>
      <c r="J557" s="30"/>
    </row>
    <row r="558" spans="1:10" ht="16" x14ac:dyDescent="0.2">
      <c r="A558" s="30"/>
      <c r="B558" s="30"/>
      <c r="C558" s="30"/>
      <c r="D558" s="30"/>
      <c r="E558" s="30"/>
      <c r="F558" s="30"/>
      <c r="G558" s="30"/>
      <c r="H558" s="30"/>
      <c r="I558" s="30"/>
      <c r="J558" s="30"/>
    </row>
    <row r="559" spans="1:10" ht="16" x14ac:dyDescent="0.2">
      <c r="A559" s="30"/>
      <c r="B559" s="30"/>
      <c r="C559" s="30"/>
      <c r="D559" s="30"/>
      <c r="E559" s="30"/>
      <c r="F559" s="30"/>
      <c r="G559" s="30"/>
      <c r="H559" s="30"/>
      <c r="I559" s="30"/>
      <c r="J559" s="30"/>
    </row>
    <row r="560" spans="1:10" ht="16" x14ac:dyDescent="0.2">
      <c r="A560" s="30"/>
      <c r="B560" s="30"/>
      <c r="C560" s="30"/>
      <c r="D560" s="30"/>
      <c r="E560" s="30"/>
      <c r="F560" s="30"/>
      <c r="G560" s="30"/>
      <c r="H560" s="30"/>
      <c r="I560" s="30"/>
      <c r="J560" s="30"/>
    </row>
    <row r="561" spans="1:10" ht="16" x14ac:dyDescent="0.2">
      <c r="A561" s="30"/>
      <c r="B561" s="30"/>
      <c r="C561" s="30"/>
      <c r="D561" s="30"/>
      <c r="E561" s="30"/>
      <c r="F561" s="30"/>
      <c r="G561" s="30"/>
      <c r="H561" s="30"/>
      <c r="I561" s="30"/>
      <c r="J561" s="30"/>
    </row>
    <row r="562" spans="1:10" ht="16" x14ac:dyDescent="0.2">
      <c r="A562" s="30"/>
      <c r="B562" s="30"/>
      <c r="C562" s="30"/>
      <c r="D562" s="30"/>
      <c r="E562" s="30"/>
      <c r="F562" s="30"/>
      <c r="G562" s="30"/>
      <c r="H562" s="30"/>
      <c r="I562" s="30"/>
      <c r="J562" s="30"/>
    </row>
    <row r="563" spans="1:10" ht="16" x14ac:dyDescent="0.2">
      <c r="A563" s="30"/>
      <c r="B563" s="30"/>
      <c r="C563" s="30"/>
      <c r="D563" s="30"/>
      <c r="E563" s="30"/>
      <c r="F563" s="30"/>
      <c r="G563" s="30"/>
      <c r="H563" s="30"/>
      <c r="I563" s="30"/>
      <c r="J563" s="30"/>
    </row>
    <row r="564" spans="1:10" ht="16" x14ac:dyDescent="0.2">
      <c r="A564" s="30"/>
      <c r="B564" s="30"/>
      <c r="C564" s="30"/>
      <c r="D564" s="30"/>
      <c r="E564" s="30"/>
      <c r="F564" s="30"/>
      <c r="G564" s="30"/>
      <c r="H564" s="30"/>
      <c r="I564" s="30"/>
      <c r="J564" s="30"/>
    </row>
    <row r="565" spans="1:10" ht="16" x14ac:dyDescent="0.2">
      <c r="A565" s="30"/>
      <c r="B565" s="30"/>
      <c r="C565" s="30"/>
      <c r="D565" s="30"/>
      <c r="E565" s="30"/>
      <c r="F565" s="30"/>
      <c r="G565" s="30"/>
      <c r="H565" s="30"/>
      <c r="I565" s="30"/>
      <c r="J565" s="30"/>
    </row>
    <row r="566" spans="1:10" ht="16" x14ac:dyDescent="0.2">
      <c r="A566" s="30"/>
      <c r="B566" s="30"/>
      <c r="C566" s="30"/>
      <c r="D566" s="30"/>
      <c r="E566" s="30"/>
      <c r="F566" s="30"/>
      <c r="G566" s="30"/>
      <c r="H566" s="30"/>
      <c r="I566" s="30"/>
      <c r="J566" s="30"/>
    </row>
    <row r="567" spans="1:10" ht="16" x14ac:dyDescent="0.2">
      <c r="A567" s="30"/>
      <c r="B567" s="30"/>
      <c r="C567" s="30"/>
      <c r="D567" s="30"/>
      <c r="E567" s="30"/>
      <c r="F567" s="30"/>
      <c r="G567" s="30"/>
      <c r="H567" s="30"/>
      <c r="I567" s="30"/>
      <c r="J567" s="30"/>
    </row>
    <row r="568" spans="1:10" ht="16" x14ac:dyDescent="0.2">
      <c r="A568" s="30"/>
      <c r="B568" s="30"/>
      <c r="C568" s="30"/>
      <c r="D568" s="30"/>
      <c r="E568" s="30"/>
      <c r="F568" s="30"/>
      <c r="G568" s="30"/>
      <c r="H568" s="30"/>
      <c r="I568" s="30"/>
      <c r="J568" s="30"/>
    </row>
    <row r="569" spans="1:10" ht="16" x14ac:dyDescent="0.2">
      <c r="A569" s="30"/>
      <c r="B569" s="30"/>
      <c r="C569" s="30"/>
      <c r="D569" s="30"/>
      <c r="E569" s="30"/>
      <c r="F569" s="30"/>
      <c r="G569" s="30"/>
      <c r="H569" s="30"/>
      <c r="I569" s="30"/>
      <c r="J569" s="30"/>
    </row>
    <row r="570" spans="1:10" ht="16" x14ac:dyDescent="0.2">
      <c r="A570" s="30"/>
      <c r="B570" s="30"/>
      <c r="C570" s="30"/>
      <c r="D570" s="30"/>
      <c r="E570" s="30"/>
      <c r="F570" s="30"/>
      <c r="G570" s="30"/>
      <c r="H570" s="30"/>
      <c r="I570" s="30"/>
      <c r="J570" s="30"/>
    </row>
    <row r="571" spans="1:10" ht="16" x14ac:dyDescent="0.2">
      <c r="A571" s="30"/>
      <c r="B571" s="30"/>
      <c r="C571" s="30"/>
      <c r="D571" s="30"/>
      <c r="E571" s="30"/>
      <c r="F571" s="30"/>
      <c r="G571" s="30"/>
      <c r="H571" s="30"/>
      <c r="I571" s="30"/>
      <c r="J571" s="30"/>
    </row>
    <row r="572" spans="1:10" ht="16" x14ac:dyDescent="0.2">
      <c r="A572" s="30"/>
      <c r="B572" s="30"/>
      <c r="C572" s="30"/>
      <c r="D572" s="30"/>
      <c r="E572" s="30"/>
      <c r="F572" s="30"/>
      <c r="G572" s="30"/>
      <c r="H572" s="30"/>
      <c r="I572" s="30"/>
      <c r="J572" s="30"/>
    </row>
    <row r="573" spans="1:10" ht="16" x14ac:dyDescent="0.2">
      <c r="A573" s="30"/>
      <c r="B573" s="30"/>
      <c r="C573" s="30"/>
      <c r="D573" s="30"/>
      <c r="E573" s="30"/>
      <c r="F573" s="30"/>
      <c r="G573" s="30"/>
      <c r="H573" s="30"/>
      <c r="I573" s="30"/>
      <c r="J573" s="30"/>
    </row>
    <row r="574" spans="1:10" ht="16" x14ac:dyDescent="0.2">
      <c r="A574" s="30"/>
      <c r="B574" s="30"/>
      <c r="C574" s="30"/>
      <c r="D574" s="30"/>
      <c r="E574" s="30"/>
      <c r="F574" s="30"/>
      <c r="G574" s="30"/>
      <c r="H574" s="30"/>
      <c r="I574" s="30"/>
      <c r="J574" s="30"/>
    </row>
    <row r="575" spans="1:10" ht="16" x14ac:dyDescent="0.2">
      <c r="A575" s="30"/>
      <c r="B575" s="30"/>
      <c r="C575" s="30"/>
      <c r="D575" s="30"/>
      <c r="E575" s="30"/>
      <c r="F575" s="30"/>
      <c r="G575" s="30"/>
      <c r="H575" s="30"/>
      <c r="I575" s="30"/>
      <c r="J575" s="30"/>
    </row>
    <row r="576" spans="1:10" ht="16" x14ac:dyDescent="0.2">
      <c r="A576" s="30"/>
      <c r="B576" s="30"/>
      <c r="C576" s="30"/>
      <c r="D576" s="30"/>
      <c r="E576" s="30"/>
      <c r="F576" s="30"/>
      <c r="G576" s="30"/>
      <c r="H576" s="30"/>
      <c r="I576" s="30"/>
      <c r="J576" s="30"/>
    </row>
    <row r="577" spans="1:10" ht="16" x14ac:dyDescent="0.2">
      <c r="A577" s="30"/>
      <c r="B577" s="30"/>
      <c r="C577" s="30"/>
      <c r="D577" s="30"/>
      <c r="E577" s="30"/>
      <c r="F577" s="30"/>
      <c r="G577" s="30"/>
      <c r="H577" s="30"/>
      <c r="I577" s="30"/>
      <c r="J577" s="30"/>
    </row>
    <row r="578" spans="1:10" ht="16" x14ac:dyDescent="0.2">
      <c r="A578" s="30"/>
      <c r="B578" s="30"/>
      <c r="C578" s="30"/>
      <c r="D578" s="30"/>
      <c r="E578" s="30"/>
      <c r="F578" s="30"/>
      <c r="G578" s="30"/>
      <c r="H578" s="30"/>
      <c r="I578" s="30"/>
      <c r="J578" s="30"/>
    </row>
    <row r="579" spans="1:10" ht="16" x14ac:dyDescent="0.2">
      <c r="A579" s="30"/>
      <c r="B579" s="30"/>
      <c r="C579" s="30"/>
      <c r="D579" s="30"/>
      <c r="E579" s="30"/>
      <c r="F579" s="30"/>
      <c r="G579" s="30"/>
      <c r="H579" s="30"/>
      <c r="I579" s="30"/>
      <c r="J579" s="30"/>
    </row>
    <row r="580" spans="1:10" ht="16" x14ac:dyDescent="0.2">
      <c r="A580" s="30"/>
      <c r="B580" s="30"/>
      <c r="C580" s="30"/>
      <c r="D580" s="30"/>
      <c r="E580" s="30"/>
      <c r="F580" s="30"/>
      <c r="G580" s="30"/>
      <c r="H580" s="30"/>
      <c r="I580" s="30"/>
      <c r="J580" s="30"/>
    </row>
    <row r="581" spans="1:10" ht="16" x14ac:dyDescent="0.2">
      <c r="A581" s="30"/>
      <c r="B581" s="30"/>
      <c r="C581" s="30"/>
      <c r="D581" s="30"/>
      <c r="E581" s="30"/>
      <c r="F581" s="30"/>
      <c r="G581" s="30"/>
      <c r="H581" s="30"/>
      <c r="I581" s="30"/>
      <c r="J581" s="30"/>
    </row>
    <row r="582" spans="1:10" ht="16" x14ac:dyDescent="0.2">
      <c r="A582" s="30"/>
      <c r="B582" s="30"/>
      <c r="C582" s="30"/>
      <c r="D582" s="30"/>
      <c r="E582" s="30"/>
      <c r="F582" s="30"/>
      <c r="G582" s="30"/>
      <c r="H582" s="30"/>
      <c r="I582" s="30"/>
      <c r="J582" s="30"/>
    </row>
    <row r="583" spans="1:10" ht="16" x14ac:dyDescent="0.2">
      <c r="A583" s="30"/>
      <c r="B583" s="30"/>
      <c r="C583" s="30"/>
      <c r="D583" s="30"/>
      <c r="E583" s="30"/>
      <c r="F583" s="30"/>
      <c r="G583" s="30"/>
      <c r="H583" s="30"/>
      <c r="I583" s="30"/>
      <c r="J583" s="30"/>
    </row>
    <row r="584" spans="1:10" ht="16" x14ac:dyDescent="0.2">
      <c r="A584" s="30"/>
      <c r="B584" s="30"/>
      <c r="C584" s="30"/>
      <c r="D584" s="30"/>
      <c r="E584" s="30"/>
      <c r="F584" s="30"/>
      <c r="G584" s="30"/>
      <c r="H584" s="30"/>
      <c r="I584" s="30"/>
      <c r="J584" s="30"/>
    </row>
    <row r="585" spans="1:10" ht="16" x14ac:dyDescent="0.2">
      <c r="A585" s="30"/>
      <c r="B585" s="30"/>
      <c r="C585" s="30"/>
      <c r="D585" s="30"/>
      <c r="E585" s="30"/>
      <c r="F585" s="30"/>
      <c r="G585" s="30"/>
      <c r="H585" s="30"/>
      <c r="I585" s="30"/>
      <c r="J585" s="30"/>
    </row>
    <row r="586" spans="1:10" ht="16" x14ac:dyDescent="0.2">
      <c r="A586" s="30"/>
      <c r="B586" s="30"/>
      <c r="C586" s="30"/>
      <c r="D586" s="30"/>
      <c r="E586" s="30"/>
      <c r="F586" s="30"/>
      <c r="G586" s="30"/>
      <c r="H586" s="30"/>
      <c r="I586" s="30"/>
      <c r="J586" s="30"/>
    </row>
    <row r="587" spans="1:10" ht="16" x14ac:dyDescent="0.2">
      <c r="A587" s="30"/>
      <c r="B587" s="30"/>
      <c r="C587" s="30"/>
      <c r="D587" s="30"/>
      <c r="E587" s="30"/>
      <c r="F587" s="30"/>
      <c r="G587" s="30"/>
      <c r="H587" s="30"/>
      <c r="I587" s="30"/>
      <c r="J587" s="30"/>
    </row>
    <row r="588" spans="1:10" ht="16" x14ac:dyDescent="0.2">
      <c r="A588" s="30"/>
      <c r="B588" s="30"/>
      <c r="C588" s="30"/>
      <c r="D588" s="30"/>
      <c r="E588" s="30"/>
      <c r="F588" s="30"/>
      <c r="G588" s="30"/>
      <c r="H588" s="30"/>
      <c r="I588" s="30"/>
      <c r="J588" s="30"/>
    </row>
    <row r="589" spans="1:10" ht="16" x14ac:dyDescent="0.2">
      <c r="A589" s="30"/>
      <c r="B589" s="30"/>
      <c r="C589" s="30"/>
      <c r="D589" s="30"/>
      <c r="E589" s="30"/>
      <c r="F589" s="30"/>
      <c r="G589" s="30"/>
      <c r="H589" s="30"/>
      <c r="I589" s="30"/>
      <c r="J589" s="30"/>
    </row>
    <row r="590" spans="1:10" ht="16" x14ac:dyDescent="0.2">
      <c r="A590" s="30"/>
      <c r="B590" s="30"/>
      <c r="C590" s="30"/>
      <c r="D590" s="30"/>
      <c r="E590" s="30"/>
      <c r="F590" s="30"/>
      <c r="G590" s="30"/>
      <c r="H590" s="30"/>
      <c r="I590" s="30"/>
      <c r="J590" s="30"/>
    </row>
    <row r="591" spans="1:10" ht="16" x14ac:dyDescent="0.2">
      <c r="A591" s="30"/>
      <c r="B591" s="30"/>
      <c r="C591" s="30"/>
      <c r="D591" s="30"/>
      <c r="E591" s="30"/>
      <c r="F591" s="30"/>
      <c r="G591" s="30"/>
      <c r="H591" s="30"/>
      <c r="I591" s="30"/>
      <c r="J591" s="30"/>
    </row>
    <row r="592" spans="1:10" ht="16" x14ac:dyDescent="0.2">
      <c r="A592" s="30"/>
      <c r="B592" s="30"/>
      <c r="C592" s="30"/>
      <c r="D592" s="30"/>
      <c r="E592" s="30"/>
      <c r="F592" s="30"/>
      <c r="G592" s="30"/>
      <c r="H592" s="30"/>
      <c r="I592" s="30"/>
      <c r="J592" s="30"/>
    </row>
    <row r="593" spans="1:10" ht="16" x14ac:dyDescent="0.2">
      <c r="A593" s="30"/>
      <c r="B593" s="30"/>
      <c r="C593" s="30"/>
      <c r="D593" s="30"/>
      <c r="E593" s="30"/>
      <c r="F593" s="30"/>
      <c r="G593" s="30"/>
      <c r="H593" s="30"/>
      <c r="I593" s="30"/>
      <c r="J593" s="30"/>
    </row>
    <row r="594" spans="1:10" ht="16" x14ac:dyDescent="0.2">
      <c r="A594" s="30"/>
      <c r="B594" s="30"/>
      <c r="C594" s="30"/>
      <c r="D594" s="30"/>
      <c r="E594" s="30"/>
      <c r="F594" s="30"/>
      <c r="G594" s="30"/>
      <c r="H594" s="30"/>
      <c r="I594" s="30"/>
      <c r="J594" s="30"/>
    </row>
    <row r="595" spans="1:10" ht="16" x14ac:dyDescent="0.2">
      <c r="A595" s="30"/>
      <c r="B595" s="30"/>
      <c r="C595" s="30"/>
      <c r="D595" s="30"/>
      <c r="E595" s="30"/>
      <c r="F595" s="30"/>
      <c r="G595" s="30"/>
      <c r="H595" s="30"/>
      <c r="I595" s="30"/>
      <c r="J595" s="30"/>
    </row>
    <row r="596" spans="1:10" ht="16" x14ac:dyDescent="0.2">
      <c r="A596" s="30"/>
      <c r="B596" s="30"/>
      <c r="C596" s="30"/>
      <c r="D596" s="30"/>
      <c r="E596" s="30"/>
      <c r="F596" s="30"/>
      <c r="G596" s="30"/>
      <c r="H596" s="30"/>
      <c r="I596" s="30"/>
      <c r="J596" s="30"/>
    </row>
    <row r="597" spans="1:10" ht="16" x14ac:dyDescent="0.2">
      <c r="A597" s="30"/>
      <c r="B597" s="30"/>
      <c r="C597" s="30"/>
      <c r="D597" s="30"/>
      <c r="E597" s="30"/>
      <c r="F597" s="30"/>
      <c r="G597" s="30"/>
      <c r="H597" s="30"/>
      <c r="I597" s="30"/>
      <c r="J597" s="30"/>
    </row>
    <row r="598" spans="1:10" ht="16" x14ac:dyDescent="0.2">
      <c r="A598" s="30"/>
      <c r="B598" s="30"/>
      <c r="C598" s="30"/>
      <c r="D598" s="30"/>
      <c r="E598" s="30"/>
      <c r="F598" s="30"/>
      <c r="G598" s="30"/>
      <c r="H598" s="30"/>
      <c r="I598" s="30"/>
      <c r="J598" s="30"/>
    </row>
    <row r="599" spans="1:10" ht="16" x14ac:dyDescent="0.2">
      <c r="A599" s="30"/>
      <c r="B599" s="30"/>
      <c r="C599" s="30"/>
      <c r="D599" s="30"/>
      <c r="E599" s="30"/>
      <c r="F599" s="30"/>
      <c r="G599" s="30"/>
      <c r="H599" s="30"/>
      <c r="I599" s="30"/>
      <c r="J599" s="30"/>
    </row>
    <row r="600" spans="1:10" ht="16" x14ac:dyDescent="0.2">
      <c r="A600" s="30"/>
      <c r="B600" s="30"/>
      <c r="C600" s="30"/>
      <c r="D600" s="30"/>
      <c r="E600" s="30"/>
      <c r="F600" s="30"/>
      <c r="G600" s="30"/>
      <c r="H600" s="30"/>
      <c r="I600" s="30"/>
      <c r="J600" s="30"/>
    </row>
    <row r="601" spans="1:10" ht="16" x14ac:dyDescent="0.2">
      <c r="A601" s="30"/>
      <c r="B601" s="30"/>
      <c r="C601" s="30"/>
      <c r="D601" s="30"/>
      <c r="E601" s="30"/>
      <c r="F601" s="30"/>
      <c r="G601" s="30"/>
      <c r="H601" s="30"/>
      <c r="I601" s="30"/>
      <c r="J601" s="30"/>
    </row>
    <row r="602" spans="1:10" ht="16" x14ac:dyDescent="0.2">
      <c r="A602" s="30"/>
      <c r="B602" s="30"/>
      <c r="C602" s="30"/>
      <c r="D602" s="30"/>
      <c r="E602" s="30"/>
      <c r="F602" s="30"/>
      <c r="G602" s="30"/>
      <c r="H602" s="30"/>
      <c r="I602" s="30"/>
      <c r="J602" s="30"/>
    </row>
    <row r="603" spans="1:10" ht="16" x14ac:dyDescent="0.2">
      <c r="A603" s="30"/>
      <c r="B603" s="30"/>
      <c r="C603" s="30"/>
      <c r="D603" s="30"/>
      <c r="E603" s="30"/>
      <c r="F603" s="30"/>
      <c r="G603" s="30"/>
      <c r="H603" s="30"/>
      <c r="I603" s="30"/>
      <c r="J603" s="30"/>
    </row>
    <row r="604" spans="1:10" ht="16" x14ac:dyDescent="0.2">
      <c r="A604" s="30"/>
      <c r="B604" s="30"/>
      <c r="C604" s="30"/>
      <c r="D604" s="30"/>
      <c r="E604" s="30"/>
      <c r="F604" s="30"/>
      <c r="G604" s="30"/>
      <c r="H604" s="30"/>
      <c r="I604" s="30"/>
      <c r="J604" s="30"/>
    </row>
    <row r="605" spans="1:10" ht="16" x14ac:dyDescent="0.2">
      <c r="A605" s="30"/>
      <c r="B605" s="30"/>
      <c r="C605" s="30"/>
      <c r="D605" s="30"/>
      <c r="E605" s="30"/>
      <c r="F605" s="30"/>
      <c r="G605" s="30"/>
      <c r="H605" s="30"/>
      <c r="I605" s="30"/>
      <c r="J605" s="30"/>
    </row>
    <row r="606" spans="1:10" ht="16" x14ac:dyDescent="0.2">
      <c r="A606" s="30"/>
      <c r="B606" s="30"/>
      <c r="C606" s="30"/>
      <c r="D606" s="30"/>
      <c r="E606" s="30"/>
      <c r="F606" s="30"/>
      <c r="G606" s="30"/>
      <c r="H606" s="30"/>
      <c r="I606" s="30"/>
      <c r="J606" s="30"/>
    </row>
    <row r="607" spans="1:10" ht="16" x14ac:dyDescent="0.2">
      <c r="A607" s="30"/>
      <c r="B607" s="30"/>
      <c r="C607" s="30"/>
      <c r="D607" s="30"/>
      <c r="E607" s="30"/>
      <c r="F607" s="30"/>
      <c r="G607" s="30"/>
      <c r="H607" s="30"/>
      <c r="I607" s="30"/>
      <c r="J607" s="30"/>
    </row>
    <row r="608" spans="1:10" ht="16" x14ac:dyDescent="0.2">
      <c r="A608" s="30"/>
      <c r="B608" s="30"/>
      <c r="C608" s="30"/>
      <c r="D608" s="30"/>
      <c r="E608" s="30"/>
      <c r="F608" s="30"/>
      <c r="G608" s="30"/>
      <c r="H608" s="30"/>
      <c r="I608" s="30"/>
      <c r="J608" s="30"/>
    </row>
    <row r="609" spans="1:10" ht="16" x14ac:dyDescent="0.2">
      <c r="A609" s="30"/>
      <c r="B609" s="30"/>
      <c r="C609" s="30"/>
      <c r="D609" s="30"/>
      <c r="E609" s="30"/>
      <c r="F609" s="30"/>
      <c r="G609" s="30"/>
      <c r="H609" s="30"/>
      <c r="I609" s="30"/>
      <c r="J609" s="30"/>
    </row>
    <row r="610" spans="1:10" ht="16" x14ac:dyDescent="0.2">
      <c r="A610" s="30"/>
      <c r="B610" s="30"/>
      <c r="C610" s="30"/>
      <c r="D610" s="30"/>
      <c r="E610" s="30"/>
      <c r="F610" s="30"/>
      <c r="G610" s="30"/>
      <c r="H610" s="30"/>
      <c r="I610" s="30"/>
      <c r="J610" s="30"/>
    </row>
    <row r="611" spans="1:10" ht="16" x14ac:dyDescent="0.2">
      <c r="A611" s="30"/>
      <c r="B611" s="30"/>
      <c r="C611" s="30"/>
      <c r="D611" s="30"/>
      <c r="E611" s="30"/>
      <c r="F611" s="30"/>
      <c r="G611" s="30"/>
      <c r="H611" s="30"/>
      <c r="I611" s="30"/>
      <c r="J611" s="30"/>
    </row>
    <row r="612" spans="1:10" ht="16" x14ac:dyDescent="0.2">
      <c r="A612" s="30"/>
      <c r="B612" s="30"/>
      <c r="C612" s="30"/>
      <c r="D612" s="30"/>
      <c r="E612" s="30"/>
      <c r="F612" s="30"/>
      <c r="G612" s="30"/>
      <c r="H612" s="30"/>
      <c r="I612" s="30"/>
      <c r="J612" s="30"/>
    </row>
    <row r="613" spans="1:10" ht="16" x14ac:dyDescent="0.2">
      <c r="A613" s="30"/>
      <c r="B613" s="30"/>
      <c r="C613" s="30"/>
      <c r="D613" s="30"/>
      <c r="E613" s="30"/>
      <c r="F613" s="30"/>
      <c r="G613" s="30"/>
      <c r="H613" s="30"/>
      <c r="I613" s="30"/>
      <c r="J613" s="30"/>
    </row>
    <row r="614" spans="1:10" ht="16" x14ac:dyDescent="0.2">
      <c r="A614" s="30"/>
      <c r="B614" s="30"/>
      <c r="C614" s="30"/>
      <c r="D614" s="30"/>
      <c r="E614" s="30"/>
      <c r="F614" s="30"/>
      <c r="G614" s="30"/>
      <c r="H614" s="30"/>
      <c r="I614" s="30"/>
      <c r="J614" s="30"/>
    </row>
    <row r="615" spans="1:10" ht="16" x14ac:dyDescent="0.2">
      <c r="A615" s="30"/>
      <c r="B615" s="30"/>
      <c r="C615" s="30"/>
      <c r="D615" s="30"/>
      <c r="E615" s="30"/>
      <c r="F615" s="30"/>
      <c r="G615" s="30"/>
      <c r="H615" s="30"/>
      <c r="I615" s="30"/>
      <c r="J615" s="30"/>
    </row>
    <row r="616" spans="1:10" ht="16" x14ac:dyDescent="0.2">
      <c r="A616" s="30"/>
      <c r="B616" s="30"/>
      <c r="C616" s="30"/>
      <c r="D616" s="30"/>
      <c r="E616" s="30"/>
      <c r="F616" s="30"/>
      <c r="G616" s="30"/>
      <c r="H616" s="30"/>
      <c r="I616" s="30"/>
      <c r="J616" s="30"/>
    </row>
    <row r="617" spans="1:10" ht="16" x14ac:dyDescent="0.2">
      <c r="A617" s="30"/>
      <c r="B617" s="30"/>
      <c r="C617" s="30"/>
      <c r="D617" s="30"/>
      <c r="E617" s="30"/>
      <c r="F617" s="30"/>
      <c r="G617" s="30"/>
      <c r="H617" s="30"/>
      <c r="I617" s="30"/>
      <c r="J617" s="30"/>
    </row>
    <row r="618" spans="1:10" ht="16" x14ac:dyDescent="0.2">
      <c r="A618" s="30"/>
      <c r="B618" s="30"/>
      <c r="C618" s="30"/>
      <c r="D618" s="30"/>
      <c r="E618" s="30"/>
      <c r="F618" s="30"/>
      <c r="G618" s="30"/>
      <c r="H618" s="30"/>
      <c r="I618" s="30"/>
      <c r="J618" s="30"/>
    </row>
    <row r="619" spans="1:10" ht="16" x14ac:dyDescent="0.2">
      <c r="A619" s="30"/>
      <c r="B619" s="30"/>
      <c r="C619" s="30"/>
      <c r="D619" s="30"/>
      <c r="E619" s="30"/>
      <c r="F619" s="30"/>
      <c r="G619" s="30"/>
      <c r="H619" s="30"/>
      <c r="I619" s="30"/>
      <c r="J619" s="30"/>
    </row>
    <row r="620" spans="1:10" ht="16" x14ac:dyDescent="0.2">
      <c r="A620" s="30"/>
      <c r="B620" s="30"/>
      <c r="C620" s="30"/>
      <c r="D620" s="30"/>
      <c r="E620" s="30"/>
      <c r="F620" s="30"/>
      <c r="G620" s="30"/>
      <c r="H620" s="30"/>
      <c r="I620" s="30"/>
      <c r="J620" s="30"/>
    </row>
    <row r="621" spans="1:10" ht="16" x14ac:dyDescent="0.2">
      <c r="A621" s="30"/>
      <c r="B621" s="30"/>
      <c r="C621" s="30"/>
      <c r="D621" s="30"/>
      <c r="E621" s="30"/>
      <c r="F621" s="30"/>
      <c r="G621" s="30"/>
      <c r="H621" s="30"/>
      <c r="I621" s="30"/>
      <c r="J621" s="30"/>
    </row>
    <row r="622" spans="1:10" ht="16" x14ac:dyDescent="0.2">
      <c r="A622" s="30"/>
      <c r="B622" s="30"/>
      <c r="C622" s="30"/>
      <c r="D622" s="30"/>
      <c r="E622" s="30"/>
      <c r="F622" s="30"/>
      <c r="G622" s="30"/>
      <c r="H622" s="30"/>
      <c r="I622" s="30"/>
      <c r="J622" s="30"/>
    </row>
    <row r="623" spans="1:10" ht="16" x14ac:dyDescent="0.2">
      <c r="A623" s="30"/>
      <c r="B623" s="30"/>
      <c r="C623" s="30"/>
      <c r="D623" s="30"/>
      <c r="E623" s="30"/>
      <c r="F623" s="30"/>
      <c r="G623" s="30"/>
      <c r="H623" s="30"/>
      <c r="I623" s="30"/>
      <c r="J623" s="30"/>
    </row>
    <row r="624" spans="1:10" ht="16" x14ac:dyDescent="0.2">
      <c r="A624" s="30"/>
      <c r="B624" s="30"/>
      <c r="C624" s="30"/>
      <c r="D624" s="30"/>
      <c r="E624" s="30"/>
      <c r="F624" s="30"/>
      <c r="G624" s="30"/>
      <c r="H624" s="30"/>
      <c r="I624" s="30"/>
      <c r="J624" s="30"/>
    </row>
    <row r="625" spans="1:10" ht="16" x14ac:dyDescent="0.2">
      <c r="A625" s="30"/>
      <c r="B625" s="30"/>
      <c r="C625" s="30"/>
      <c r="D625" s="30"/>
      <c r="E625" s="30"/>
      <c r="F625" s="30"/>
      <c r="G625" s="30"/>
      <c r="H625" s="30"/>
      <c r="I625" s="30"/>
      <c r="J625" s="30"/>
    </row>
    <row r="626" spans="1:10" ht="16" x14ac:dyDescent="0.2">
      <c r="A626" s="30"/>
      <c r="B626" s="30"/>
      <c r="C626" s="30"/>
      <c r="D626" s="30"/>
      <c r="E626" s="30"/>
      <c r="F626" s="30"/>
      <c r="G626" s="30"/>
      <c r="H626" s="30"/>
      <c r="I626" s="30"/>
      <c r="J626" s="30"/>
    </row>
    <row r="627" spans="1:10" ht="16" x14ac:dyDescent="0.2">
      <c r="A627" s="30"/>
      <c r="B627" s="30"/>
      <c r="C627" s="30"/>
      <c r="D627" s="30"/>
      <c r="E627" s="30"/>
      <c r="F627" s="30"/>
      <c r="G627" s="30"/>
      <c r="H627" s="30"/>
      <c r="I627" s="30"/>
      <c r="J627" s="30"/>
    </row>
    <row r="628" spans="1:10" ht="16" x14ac:dyDescent="0.2">
      <c r="A628" s="30"/>
      <c r="B628" s="30"/>
      <c r="C628" s="30"/>
      <c r="D628" s="30"/>
      <c r="E628" s="30"/>
      <c r="F628" s="30"/>
      <c r="G628" s="30"/>
      <c r="H628" s="30"/>
      <c r="I628" s="30"/>
      <c r="J628" s="30"/>
    </row>
    <row r="629" spans="1:10" ht="16" x14ac:dyDescent="0.2">
      <c r="A629" s="30"/>
      <c r="B629" s="30"/>
      <c r="C629" s="30"/>
      <c r="D629" s="30"/>
      <c r="E629" s="30"/>
      <c r="F629" s="30"/>
      <c r="G629" s="30"/>
      <c r="H629" s="30"/>
      <c r="I629" s="30"/>
      <c r="J629" s="30"/>
    </row>
    <row r="630" spans="1:10" ht="16" x14ac:dyDescent="0.2">
      <c r="A630" s="30"/>
      <c r="B630" s="30"/>
      <c r="C630" s="30"/>
      <c r="D630" s="30"/>
      <c r="E630" s="30"/>
      <c r="F630" s="30"/>
      <c r="G630" s="30"/>
      <c r="H630" s="30"/>
      <c r="I630" s="30"/>
      <c r="J630" s="30"/>
    </row>
    <row r="631" spans="1:10" ht="16" x14ac:dyDescent="0.2">
      <c r="A631" s="30"/>
      <c r="B631" s="30"/>
      <c r="C631" s="30"/>
      <c r="D631" s="30"/>
      <c r="E631" s="30"/>
      <c r="F631" s="30"/>
      <c r="G631" s="30"/>
      <c r="H631" s="30"/>
      <c r="I631" s="30"/>
      <c r="J631" s="30"/>
    </row>
    <row r="632" spans="1:10" ht="16" x14ac:dyDescent="0.2">
      <c r="A632" s="30"/>
      <c r="B632" s="30"/>
      <c r="C632" s="30"/>
      <c r="D632" s="30"/>
      <c r="E632" s="30"/>
      <c r="F632" s="30"/>
      <c r="G632" s="30"/>
      <c r="H632" s="30"/>
      <c r="I632" s="30"/>
      <c r="J632" s="30"/>
    </row>
    <row r="633" spans="1:10" ht="16" x14ac:dyDescent="0.2">
      <c r="A633" s="30"/>
      <c r="B633" s="30"/>
      <c r="C633" s="30"/>
      <c r="D633" s="30"/>
      <c r="E633" s="30"/>
      <c r="F633" s="30"/>
      <c r="G633" s="30"/>
      <c r="H633" s="30"/>
      <c r="I633" s="30"/>
      <c r="J633" s="30"/>
    </row>
    <row r="634" spans="1:10" ht="16" x14ac:dyDescent="0.2">
      <c r="A634" s="30"/>
      <c r="B634" s="30"/>
      <c r="C634" s="30"/>
      <c r="D634" s="30"/>
      <c r="E634" s="30"/>
      <c r="F634" s="30"/>
      <c r="G634" s="30"/>
      <c r="H634" s="30"/>
      <c r="I634" s="30"/>
      <c r="J634" s="30"/>
    </row>
    <row r="635" spans="1:10" ht="16" x14ac:dyDescent="0.2">
      <c r="A635" s="30"/>
      <c r="B635" s="30"/>
      <c r="C635" s="30"/>
      <c r="D635" s="30"/>
      <c r="E635" s="30"/>
      <c r="F635" s="30"/>
      <c r="G635" s="30"/>
      <c r="H635" s="30"/>
      <c r="I635" s="30"/>
      <c r="J635" s="30"/>
    </row>
    <row r="636" spans="1:10" ht="16" x14ac:dyDescent="0.2">
      <c r="A636" s="30"/>
      <c r="B636" s="30"/>
      <c r="C636" s="30"/>
      <c r="D636" s="30"/>
      <c r="E636" s="30"/>
      <c r="F636" s="30"/>
      <c r="G636" s="30"/>
      <c r="H636" s="30"/>
      <c r="I636" s="30"/>
      <c r="J636" s="30"/>
    </row>
    <row r="637" spans="1:10" ht="16" x14ac:dyDescent="0.2">
      <c r="A637" s="30"/>
      <c r="B637" s="30"/>
      <c r="C637" s="30"/>
      <c r="D637" s="30"/>
      <c r="E637" s="30"/>
      <c r="F637" s="30"/>
      <c r="G637" s="30"/>
      <c r="H637" s="30"/>
      <c r="I637" s="30"/>
      <c r="J637" s="30"/>
    </row>
    <row r="638" spans="1:10" ht="16" x14ac:dyDescent="0.2">
      <c r="A638" s="30"/>
      <c r="B638" s="30"/>
      <c r="C638" s="30"/>
      <c r="D638" s="30"/>
      <c r="E638" s="30"/>
      <c r="F638" s="30"/>
      <c r="G638" s="30"/>
      <c r="H638" s="30"/>
      <c r="I638" s="30"/>
      <c r="J638" s="30"/>
    </row>
    <row r="639" spans="1:10" ht="16" x14ac:dyDescent="0.2">
      <c r="A639" s="30"/>
      <c r="B639" s="30"/>
      <c r="C639" s="30"/>
      <c r="D639" s="30"/>
      <c r="E639" s="30"/>
      <c r="F639" s="30"/>
      <c r="G639" s="30"/>
      <c r="H639" s="30"/>
      <c r="I639" s="30"/>
      <c r="J639" s="30"/>
    </row>
    <row r="640" spans="1:10" ht="16" x14ac:dyDescent="0.2">
      <c r="A640" s="30"/>
      <c r="B640" s="30"/>
      <c r="C640" s="30"/>
      <c r="D640" s="30"/>
      <c r="E640" s="30"/>
      <c r="F640" s="30"/>
      <c r="G640" s="30"/>
      <c r="H640" s="30"/>
      <c r="I640" s="30"/>
      <c r="J640" s="30"/>
    </row>
    <row r="641" spans="1:10" ht="16" x14ac:dyDescent="0.2">
      <c r="A641" s="30"/>
      <c r="B641" s="30"/>
      <c r="C641" s="30"/>
      <c r="D641" s="30"/>
      <c r="E641" s="30"/>
      <c r="F641" s="30"/>
      <c r="G641" s="30"/>
      <c r="H641" s="30"/>
      <c r="I641" s="30"/>
      <c r="J641" s="30"/>
    </row>
    <row r="642" spans="1:10" ht="16" x14ac:dyDescent="0.2">
      <c r="A642" s="30"/>
      <c r="B642" s="30"/>
      <c r="C642" s="30"/>
      <c r="D642" s="30"/>
      <c r="E642" s="30"/>
      <c r="F642" s="30"/>
      <c r="G642" s="30"/>
      <c r="H642" s="30"/>
      <c r="I642" s="30"/>
      <c r="J642" s="30"/>
    </row>
    <row r="643" spans="1:10" ht="16" x14ac:dyDescent="0.2">
      <c r="A643" s="30"/>
      <c r="B643" s="30"/>
      <c r="C643" s="30"/>
      <c r="D643" s="30"/>
      <c r="E643" s="30"/>
      <c r="F643" s="30"/>
      <c r="G643" s="30"/>
      <c r="H643" s="30"/>
      <c r="I643" s="30"/>
      <c r="J643" s="30"/>
    </row>
    <row r="644" spans="1:10" ht="16" x14ac:dyDescent="0.2">
      <c r="A644" s="30"/>
      <c r="B644" s="30"/>
      <c r="C644" s="30"/>
      <c r="D644" s="30"/>
      <c r="E644" s="30"/>
      <c r="F644" s="30"/>
      <c r="G644" s="30"/>
      <c r="H644" s="30"/>
      <c r="I644" s="30"/>
      <c r="J644" s="30"/>
    </row>
    <row r="645" spans="1:10" ht="16" x14ac:dyDescent="0.2">
      <c r="A645" s="30"/>
      <c r="B645" s="30"/>
      <c r="C645" s="30"/>
      <c r="D645" s="30"/>
      <c r="E645" s="30"/>
      <c r="F645" s="30"/>
      <c r="G645" s="30"/>
      <c r="H645" s="30"/>
      <c r="I645" s="30"/>
      <c r="J645" s="30"/>
    </row>
    <row r="646" spans="1:10" ht="16" x14ac:dyDescent="0.2">
      <c r="A646" s="30"/>
      <c r="B646" s="30"/>
      <c r="C646" s="30"/>
      <c r="D646" s="30"/>
      <c r="E646" s="30"/>
      <c r="F646" s="30"/>
      <c r="G646" s="30"/>
      <c r="H646" s="30"/>
      <c r="I646" s="30"/>
      <c r="J646" s="30"/>
    </row>
    <row r="647" spans="1:10" ht="16" x14ac:dyDescent="0.2">
      <c r="A647" s="30"/>
      <c r="B647" s="30"/>
      <c r="C647" s="30"/>
      <c r="D647" s="30"/>
      <c r="E647" s="30"/>
      <c r="F647" s="30"/>
      <c r="G647" s="30"/>
      <c r="H647" s="30"/>
      <c r="I647" s="30"/>
      <c r="J647" s="30"/>
    </row>
    <row r="648" spans="1:10" ht="16" x14ac:dyDescent="0.2">
      <c r="A648" s="30"/>
      <c r="B648" s="30"/>
      <c r="C648" s="30"/>
      <c r="D648" s="30"/>
      <c r="E648" s="30"/>
      <c r="F648" s="30"/>
      <c r="G648" s="30"/>
      <c r="H648" s="30"/>
      <c r="I648" s="30"/>
      <c r="J648" s="30"/>
    </row>
    <row r="649" spans="1:10" ht="16" x14ac:dyDescent="0.2">
      <c r="A649" s="30"/>
      <c r="B649" s="30"/>
      <c r="C649" s="30"/>
      <c r="D649" s="30"/>
      <c r="E649" s="30"/>
      <c r="F649" s="30"/>
      <c r="G649" s="30"/>
      <c r="H649" s="30"/>
      <c r="I649" s="30"/>
      <c r="J649" s="30"/>
    </row>
    <row r="650" spans="1:10" ht="16" x14ac:dyDescent="0.2">
      <c r="A650" s="30"/>
      <c r="B650" s="30"/>
      <c r="C650" s="30"/>
      <c r="D650" s="30"/>
      <c r="E650" s="30"/>
      <c r="F650" s="30"/>
      <c r="G650" s="30"/>
      <c r="H650" s="30"/>
      <c r="I650" s="30"/>
      <c r="J650" s="30"/>
    </row>
    <row r="651" spans="1:10" ht="16" x14ac:dyDescent="0.2">
      <c r="A651" s="30"/>
      <c r="B651" s="30"/>
      <c r="C651" s="30"/>
      <c r="D651" s="30"/>
      <c r="E651" s="30"/>
      <c r="F651" s="30"/>
      <c r="G651" s="30"/>
      <c r="H651" s="30"/>
      <c r="I651" s="30"/>
      <c r="J651" s="30"/>
    </row>
    <row r="652" spans="1:10" ht="16" x14ac:dyDescent="0.2">
      <c r="A652" s="30"/>
      <c r="B652" s="30"/>
      <c r="C652" s="30"/>
      <c r="D652" s="30"/>
      <c r="E652" s="30"/>
      <c r="F652" s="30"/>
      <c r="G652" s="30"/>
      <c r="H652" s="30"/>
      <c r="I652" s="30"/>
      <c r="J652" s="30"/>
    </row>
    <row r="653" spans="1:10" ht="16" x14ac:dyDescent="0.2">
      <c r="A653" s="30"/>
      <c r="B653" s="30"/>
      <c r="C653" s="30"/>
      <c r="D653" s="30"/>
      <c r="E653" s="30"/>
      <c r="F653" s="30"/>
      <c r="G653" s="30"/>
      <c r="H653" s="30"/>
      <c r="I653" s="30"/>
      <c r="J653" s="30"/>
    </row>
    <row r="654" spans="1:10" ht="16" x14ac:dyDescent="0.2">
      <c r="A654" s="30"/>
      <c r="B654" s="30"/>
      <c r="C654" s="30"/>
      <c r="D654" s="30"/>
      <c r="E654" s="30"/>
      <c r="F654" s="30"/>
      <c r="G654" s="30"/>
      <c r="H654" s="30"/>
      <c r="I654" s="30"/>
      <c r="J654" s="30"/>
    </row>
    <row r="655" spans="1:10" ht="16" x14ac:dyDescent="0.2">
      <c r="A655" s="30"/>
      <c r="B655" s="30"/>
      <c r="C655" s="30"/>
      <c r="D655" s="30"/>
      <c r="E655" s="30"/>
      <c r="F655" s="30"/>
      <c r="G655" s="30"/>
      <c r="H655" s="30"/>
      <c r="I655" s="30"/>
      <c r="J655" s="30"/>
    </row>
    <row r="656" spans="1:10" ht="16" x14ac:dyDescent="0.2">
      <c r="A656" s="30"/>
      <c r="B656" s="30"/>
      <c r="C656" s="30"/>
      <c r="D656" s="30"/>
      <c r="E656" s="30"/>
      <c r="F656" s="30"/>
      <c r="G656" s="30"/>
      <c r="H656" s="30"/>
      <c r="I656" s="30"/>
      <c r="J656" s="30"/>
    </row>
    <row r="657" spans="1:10" ht="16" x14ac:dyDescent="0.2">
      <c r="A657" s="30"/>
      <c r="B657" s="30"/>
      <c r="C657" s="30"/>
      <c r="D657" s="30"/>
      <c r="E657" s="30"/>
      <c r="F657" s="30"/>
      <c r="G657" s="30"/>
      <c r="H657" s="30"/>
      <c r="I657" s="30"/>
      <c r="J657" s="30"/>
    </row>
    <row r="658" spans="1:10" ht="16" x14ac:dyDescent="0.2">
      <c r="A658" s="30"/>
      <c r="B658" s="30"/>
      <c r="C658" s="30"/>
      <c r="D658" s="30"/>
      <c r="E658" s="30"/>
      <c r="F658" s="30"/>
      <c r="G658" s="30"/>
      <c r="H658" s="30"/>
      <c r="I658" s="30"/>
      <c r="J658" s="30"/>
    </row>
    <row r="659" spans="1:10" ht="16" x14ac:dyDescent="0.2">
      <c r="A659" s="30"/>
      <c r="B659" s="30"/>
      <c r="C659" s="30"/>
      <c r="D659" s="30"/>
      <c r="E659" s="30"/>
      <c r="F659" s="30"/>
      <c r="G659" s="30"/>
      <c r="H659" s="30"/>
      <c r="I659" s="30"/>
      <c r="J659" s="30"/>
    </row>
    <row r="660" spans="1:10" ht="16" x14ac:dyDescent="0.2">
      <c r="A660" s="30"/>
      <c r="B660" s="30"/>
      <c r="C660" s="30"/>
      <c r="D660" s="30"/>
      <c r="E660" s="30"/>
      <c r="F660" s="30"/>
      <c r="G660" s="30"/>
      <c r="H660" s="30"/>
      <c r="I660" s="30"/>
      <c r="J660" s="30"/>
    </row>
    <row r="661" spans="1:10" ht="16" x14ac:dyDescent="0.2">
      <c r="A661" s="30"/>
      <c r="B661" s="30"/>
      <c r="C661" s="30"/>
      <c r="D661" s="30"/>
      <c r="E661" s="30"/>
      <c r="F661" s="30"/>
      <c r="G661" s="30"/>
      <c r="H661" s="30"/>
      <c r="I661" s="30"/>
      <c r="J661" s="30"/>
    </row>
    <row r="662" spans="1:10" ht="16" x14ac:dyDescent="0.2">
      <c r="A662" s="30"/>
      <c r="B662" s="30"/>
      <c r="C662" s="30"/>
      <c r="D662" s="30"/>
      <c r="E662" s="30"/>
      <c r="F662" s="30"/>
      <c r="G662" s="30"/>
      <c r="H662" s="30"/>
      <c r="I662" s="30"/>
      <c r="J662" s="30"/>
    </row>
    <row r="663" spans="1:10" ht="16" x14ac:dyDescent="0.2">
      <c r="A663" s="30"/>
      <c r="B663" s="30"/>
      <c r="C663" s="30"/>
      <c r="D663" s="30"/>
      <c r="E663" s="30"/>
      <c r="F663" s="30"/>
      <c r="G663" s="30"/>
      <c r="H663" s="30"/>
      <c r="I663" s="30"/>
      <c r="J663" s="30"/>
    </row>
    <row r="664" spans="1:10" ht="16" x14ac:dyDescent="0.2">
      <c r="A664" s="30"/>
      <c r="B664" s="30"/>
      <c r="C664" s="30"/>
      <c r="D664" s="30"/>
      <c r="E664" s="30"/>
      <c r="F664" s="30"/>
      <c r="G664" s="30"/>
      <c r="H664" s="30"/>
      <c r="I664" s="30"/>
      <c r="J664" s="30"/>
    </row>
    <row r="665" spans="1:10" ht="16" x14ac:dyDescent="0.2">
      <c r="A665" s="30"/>
      <c r="B665" s="30"/>
      <c r="C665" s="30"/>
      <c r="D665" s="30"/>
      <c r="E665" s="30"/>
      <c r="F665" s="30"/>
      <c r="G665" s="30"/>
      <c r="H665" s="30"/>
      <c r="I665" s="30"/>
      <c r="J665" s="30"/>
    </row>
    <row r="666" spans="1:10" ht="16" x14ac:dyDescent="0.2">
      <c r="A666" s="30"/>
      <c r="B666" s="30"/>
      <c r="C666" s="30"/>
      <c r="D666" s="30"/>
      <c r="E666" s="30"/>
      <c r="F666" s="30"/>
      <c r="G666" s="30"/>
      <c r="H666" s="30"/>
      <c r="I666" s="30"/>
      <c r="J666" s="30"/>
    </row>
    <row r="667" spans="1:10" ht="16" x14ac:dyDescent="0.2">
      <c r="A667" s="30"/>
      <c r="B667" s="30"/>
      <c r="C667" s="30"/>
      <c r="D667" s="30"/>
      <c r="E667" s="30"/>
      <c r="F667" s="30"/>
      <c r="G667" s="30"/>
      <c r="H667" s="30"/>
      <c r="I667" s="30"/>
      <c r="J667" s="30"/>
    </row>
    <row r="668" spans="1:10" ht="16" x14ac:dyDescent="0.2">
      <c r="A668" s="30"/>
      <c r="B668" s="30"/>
      <c r="C668" s="30"/>
      <c r="D668" s="30"/>
      <c r="E668" s="30"/>
      <c r="F668" s="30"/>
      <c r="G668" s="30"/>
      <c r="H668" s="30"/>
      <c r="I668" s="30"/>
      <c r="J668" s="30"/>
    </row>
    <row r="669" spans="1:10" ht="16" x14ac:dyDescent="0.2">
      <c r="A669" s="30"/>
      <c r="B669" s="30"/>
      <c r="C669" s="30"/>
      <c r="D669" s="30"/>
      <c r="E669" s="30"/>
      <c r="F669" s="30"/>
      <c r="G669" s="30"/>
      <c r="H669" s="30"/>
      <c r="I669" s="30"/>
      <c r="J669" s="30"/>
    </row>
    <row r="670" spans="1:10" ht="16" x14ac:dyDescent="0.2">
      <c r="A670" s="30"/>
      <c r="B670" s="30"/>
      <c r="C670" s="30"/>
      <c r="D670" s="30"/>
      <c r="E670" s="30"/>
      <c r="F670" s="30"/>
      <c r="G670" s="30"/>
      <c r="H670" s="30"/>
      <c r="I670" s="30"/>
      <c r="J670" s="30"/>
    </row>
    <row r="671" spans="1:10" ht="16" x14ac:dyDescent="0.2">
      <c r="A671" s="30"/>
      <c r="B671" s="30"/>
      <c r="C671" s="30"/>
      <c r="D671" s="30"/>
      <c r="E671" s="30"/>
      <c r="F671" s="30"/>
      <c r="G671" s="30"/>
      <c r="H671" s="30"/>
      <c r="I671" s="30"/>
      <c r="J671" s="30"/>
    </row>
    <row r="672" spans="1:10" ht="16" x14ac:dyDescent="0.2">
      <c r="A672" s="30"/>
      <c r="B672" s="30"/>
      <c r="C672" s="30"/>
      <c r="D672" s="30"/>
      <c r="E672" s="30"/>
      <c r="F672" s="30"/>
      <c r="G672" s="30"/>
      <c r="H672" s="30"/>
      <c r="I672" s="30"/>
      <c r="J672" s="30"/>
    </row>
    <row r="673" spans="1:10" ht="16" x14ac:dyDescent="0.2">
      <c r="A673" s="30"/>
      <c r="B673" s="30"/>
      <c r="C673" s="30"/>
      <c r="D673" s="30"/>
      <c r="E673" s="30"/>
      <c r="F673" s="30"/>
      <c r="G673" s="30"/>
      <c r="H673" s="30"/>
      <c r="I673" s="30"/>
      <c r="J673" s="30"/>
    </row>
    <row r="674" spans="1:10" ht="16" x14ac:dyDescent="0.2">
      <c r="A674" s="30"/>
      <c r="B674" s="30"/>
      <c r="C674" s="30"/>
      <c r="D674" s="30"/>
      <c r="E674" s="30"/>
      <c r="F674" s="30"/>
      <c r="G674" s="30"/>
      <c r="H674" s="30"/>
      <c r="I674" s="30"/>
      <c r="J674" s="30"/>
    </row>
    <row r="675" spans="1:10" ht="16" x14ac:dyDescent="0.2">
      <c r="A675" s="30"/>
      <c r="B675" s="30"/>
      <c r="C675" s="30"/>
      <c r="D675" s="30"/>
      <c r="E675" s="30"/>
      <c r="F675" s="30"/>
      <c r="G675" s="30"/>
      <c r="H675" s="30"/>
      <c r="I675" s="30"/>
      <c r="J675" s="30"/>
    </row>
    <row r="676" spans="1:10" ht="16" x14ac:dyDescent="0.2">
      <c r="A676" s="30"/>
      <c r="B676" s="30"/>
      <c r="C676" s="30"/>
      <c r="D676" s="30"/>
      <c r="E676" s="30"/>
      <c r="F676" s="30"/>
      <c r="G676" s="30"/>
      <c r="H676" s="30"/>
      <c r="I676" s="30"/>
      <c r="J676" s="30"/>
    </row>
    <row r="677" spans="1:10" ht="16" x14ac:dyDescent="0.2">
      <c r="A677" s="30"/>
      <c r="B677" s="30"/>
      <c r="C677" s="30"/>
      <c r="D677" s="30"/>
      <c r="E677" s="30"/>
      <c r="F677" s="30"/>
      <c r="G677" s="30"/>
      <c r="H677" s="30"/>
      <c r="I677" s="30"/>
      <c r="J677" s="30"/>
    </row>
    <row r="678" spans="1:10" ht="16" x14ac:dyDescent="0.2">
      <c r="A678" s="30"/>
      <c r="B678" s="30"/>
      <c r="C678" s="30"/>
      <c r="D678" s="30"/>
      <c r="E678" s="30"/>
      <c r="F678" s="30"/>
      <c r="G678" s="30"/>
      <c r="H678" s="30"/>
      <c r="I678" s="30"/>
      <c r="J678" s="30"/>
    </row>
    <row r="679" spans="1:10" ht="16" x14ac:dyDescent="0.2">
      <c r="A679" s="30"/>
      <c r="B679" s="30"/>
      <c r="C679" s="30"/>
      <c r="D679" s="30"/>
      <c r="E679" s="30"/>
      <c r="F679" s="30"/>
      <c r="G679" s="30"/>
      <c r="H679" s="30"/>
      <c r="I679" s="30"/>
      <c r="J679" s="30"/>
    </row>
    <row r="680" spans="1:10" ht="16" x14ac:dyDescent="0.2">
      <c r="A680" s="30"/>
      <c r="B680" s="30"/>
      <c r="C680" s="30"/>
      <c r="D680" s="30"/>
      <c r="E680" s="30"/>
      <c r="F680" s="30"/>
      <c r="G680" s="30"/>
      <c r="H680" s="30"/>
      <c r="I680" s="30"/>
      <c r="J680" s="30"/>
    </row>
    <row r="681" spans="1:10" ht="16" x14ac:dyDescent="0.2">
      <c r="A681" s="30"/>
      <c r="B681" s="30"/>
      <c r="C681" s="30"/>
      <c r="D681" s="30"/>
      <c r="E681" s="30"/>
      <c r="F681" s="30"/>
      <c r="G681" s="30"/>
      <c r="H681" s="30"/>
      <c r="I681" s="30"/>
      <c r="J681" s="30"/>
    </row>
    <row r="682" spans="1:10" ht="16" x14ac:dyDescent="0.2">
      <c r="A682" s="30"/>
      <c r="B682" s="30"/>
      <c r="C682" s="30"/>
      <c r="D682" s="30"/>
      <c r="E682" s="30"/>
      <c r="F682" s="30"/>
      <c r="G682" s="30"/>
      <c r="H682" s="30"/>
      <c r="I682" s="30"/>
      <c r="J682" s="30"/>
    </row>
    <row r="683" spans="1:10" ht="16" x14ac:dyDescent="0.2">
      <c r="A683" s="30"/>
      <c r="B683" s="30"/>
      <c r="C683" s="30"/>
      <c r="D683" s="30"/>
      <c r="E683" s="30"/>
      <c r="F683" s="30"/>
      <c r="G683" s="30"/>
      <c r="H683" s="30"/>
      <c r="I683" s="30"/>
      <c r="J683" s="30"/>
    </row>
    <row r="684" spans="1:10" ht="16" x14ac:dyDescent="0.2">
      <c r="A684" s="30"/>
      <c r="B684" s="30"/>
      <c r="C684" s="30"/>
      <c r="D684" s="30"/>
      <c r="E684" s="30"/>
      <c r="F684" s="30"/>
      <c r="G684" s="30"/>
      <c r="H684" s="30"/>
      <c r="I684" s="30"/>
      <c r="J684" s="30"/>
    </row>
    <row r="685" spans="1:10" ht="16" x14ac:dyDescent="0.2">
      <c r="A685" s="30"/>
      <c r="B685" s="30"/>
      <c r="C685" s="30"/>
      <c r="D685" s="30"/>
      <c r="E685" s="30"/>
      <c r="F685" s="30"/>
      <c r="G685" s="30"/>
      <c r="H685" s="30"/>
      <c r="I685" s="30"/>
      <c r="J685" s="30"/>
    </row>
    <row r="686" spans="1:10" ht="16" x14ac:dyDescent="0.2">
      <c r="A686" s="30"/>
      <c r="B686" s="30"/>
      <c r="C686" s="30"/>
      <c r="D686" s="30"/>
      <c r="E686" s="30"/>
      <c r="F686" s="30"/>
      <c r="G686" s="30"/>
      <c r="H686" s="30"/>
      <c r="I686" s="30"/>
      <c r="J686" s="30"/>
    </row>
    <row r="687" spans="1:10" ht="16" x14ac:dyDescent="0.2">
      <c r="A687" s="30"/>
      <c r="B687" s="30"/>
      <c r="C687" s="30"/>
      <c r="D687" s="30"/>
      <c r="E687" s="30"/>
      <c r="F687" s="30"/>
      <c r="G687" s="30"/>
      <c r="H687" s="30"/>
      <c r="I687" s="30"/>
      <c r="J687" s="30"/>
    </row>
    <row r="688" spans="1:10" ht="16" x14ac:dyDescent="0.2">
      <c r="A688" s="30"/>
      <c r="B688" s="30"/>
      <c r="C688" s="30"/>
      <c r="D688" s="30"/>
      <c r="E688" s="30"/>
      <c r="F688" s="30"/>
      <c r="G688" s="30"/>
      <c r="H688" s="30"/>
      <c r="I688" s="30"/>
      <c r="J688" s="30"/>
    </row>
    <row r="689" spans="1:10" ht="16" x14ac:dyDescent="0.2">
      <c r="A689" s="30"/>
      <c r="B689" s="30"/>
      <c r="C689" s="30"/>
      <c r="D689" s="30"/>
      <c r="E689" s="30"/>
      <c r="F689" s="30"/>
      <c r="G689" s="30"/>
      <c r="H689" s="30"/>
      <c r="I689" s="30"/>
      <c r="J689" s="30"/>
    </row>
    <row r="690" spans="1:10" ht="16" x14ac:dyDescent="0.2">
      <c r="A690" s="30"/>
      <c r="B690" s="30"/>
      <c r="C690" s="30"/>
      <c r="D690" s="30"/>
      <c r="E690" s="30"/>
      <c r="F690" s="30"/>
      <c r="G690" s="30"/>
      <c r="H690" s="30"/>
      <c r="I690" s="30"/>
      <c r="J690" s="30"/>
    </row>
    <row r="691" spans="1:10" ht="16" x14ac:dyDescent="0.2">
      <c r="A691" s="30"/>
      <c r="B691" s="30"/>
      <c r="C691" s="30"/>
      <c r="D691" s="30"/>
      <c r="E691" s="30"/>
      <c r="F691" s="30"/>
      <c r="G691" s="30"/>
      <c r="H691" s="30"/>
      <c r="I691" s="30"/>
      <c r="J691" s="30"/>
    </row>
    <row r="692" spans="1:10" ht="16" x14ac:dyDescent="0.2">
      <c r="A692" s="30"/>
      <c r="B692" s="30"/>
      <c r="C692" s="30"/>
      <c r="D692" s="30"/>
      <c r="E692" s="30"/>
      <c r="F692" s="30"/>
      <c r="G692" s="30"/>
      <c r="H692" s="30"/>
      <c r="I692" s="30"/>
      <c r="J692" s="30"/>
    </row>
    <row r="693" spans="1:10" ht="16" x14ac:dyDescent="0.2">
      <c r="A693" s="30"/>
      <c r="B693" s="30"/>
      <c r="C693" s="30"/>
      <c r="D693" s="30"/>
      <c r="E693" s="30"/>
      <c r="F693" s="30"/>
      <c r="G693" s="30"/>
      <c r="H693" s="30"/>
      <c r="I693" s="30"/>
      <c r="J693" s="30"/>
    </row>
    <row r="694" spans="1:10" ht="16" x14ac:dyDescent="0.2">
      <c r="A694" s="30"/>
      <c r="B694" s="30"/>
      <c r="C694" s="30"/>
      <c r="D694" s="30"/>
      <c r="E694" s="30"/>
      <c r="F694" s="30"/>
      <c r="G694" s="30"/>
      <c r="H694" s="30"/>
      <c r="I694" s="30"/>
      <c r="J694" s="30"/>
    </row>
    <row r="695" spans="1:10" ht="16" x14ac:dyDescent="0.2">
      <c r="A695" s="30"/>
      <c r="B695" s="30"/>
      <c r="C695" s="30"/>
      <c r="D695" s="30"/>
      <c r="E695" s="30"/>
      <c r="F695" s="30"/>
      <c r="G695" s="30"/>
      <c r="H695" s="30"/>
      <c r="I695" s="30"/>
      <c r="J695" s="30"/>
    </row>
    <row r="696" spans="1:10" ht="16" x14ac:dyDescent="0.2">
      <c r="A696" s="30"/>
      <c r="B696" s="30"/>
      <c r="C696" s="30"/>
      <c r="D696" s="30"/>
      <c r="E696" s="30"/>
      <c r="F696" s="30"/>
      <c r="G696" s="30"/>
      <c r="H696" s="30"/>
      <c r="I696" s="30"/>
      <c r="J696" s="30"/>
    </row>
    <row r="697" spans="1:10" ht="16" x14ac:dyDescent="0.2">
      <c r="A697" s="30"/>
      <c r="B697" s="30"/>
      <c r="C697" s="30"/>
      <c r="D697" s="30"/>
      <c r="E697" s="30"/>
      <c r="F697" s="30"/>
      <c r="G697" s="30"/>
      <c r="H697" s="30"/>
      <c r="I697" s="30"/>
      <c r="J697" s="30"/>
    </row>
    <row r="698" spans="1:10" ht="16" x14ac:dyDescent="0.2">
      <c r="A698" s="30"/>
      <c r="B698" s="30"/>
      <c r="C698" s="30"/>
      <c r="D698" s="30"/>
      <c r="E698" s="30"/>
      <c r="F698" s="30"/>
      <c r="G698" s="30"/>
      <c r="H698" s="30"/>
      <c r="I698" s="30"/>
      <c r="J698" s="30"/>
    </row>
    <row r="699" spans="1:10" ht="16" x14ac:dyDescent="0.2">
      <c r="A699" s="30"/>
      <c r="B699" s="30"/>
      <c r="C699" s="30"/>
      <c r="D699" s="30"/>
      <c r="E699" s="30"/>
      <c r="F699" s="30"/>
      <c r="G699" s="30"/>
      <c r="H699" s="30"/>
      <c r="I699" s="30"/>
      <c r="J699" s="30"/>
    </row>
    <row r="700" spans="1:10" ht="16" x14ac:dyDescent="0.2">
      <c r="A700" s="30"/>
      <c r="B700" s="30"/>
      <c r="C700" s="30"/>
      <c r="D700" s="30"/>
      <c r="E700" s="30"/>
      <c r="F700" s="30"/>
      <c r="G700" s="30"/>
      <c r="H700" s="30"/>
      <c r="I700" s="30"/>
      <c r="J700" s="30"/>
    </row>
    <row r="701" spans="1:10" ht="16" x14ac:dyDescent="0.2">
      <c r="A701" s="30"/>
      <c r="B701" s="30"/>
      <c r="C701" s="30"/>
      <c r="D701" s="30"/>
      <c r="E701" s="30"/>
      <c r="F701" s="30"/>
      <c r="G701" s="30"/>
      <c r="H701" s="30"/>
      <c r="I701" s="30"/>
      <c r="J701" s="30"/>
    </row>
    <row r="702" spans="1:10" ht="16" x14ac:dyDescent="0.2">
      <c r="A702" s="30"/>
      <c r="B702" s="30"/>
      <c r="C702" s="30"/>
      <c r="D702" s="30"/>
      <c r="E702" s="30"/>
      <c r="F702" s="30"/>
      <c r="G702" s="30"/>
      <c r="H702" s="30"/>
      <c r="I702" s="30"/>
      <c r="J702" s="30"/>
    </row>
    <row r="703" spans="1:10" ht="16" x14ac:dyDescent="0.2">
      <c r="A703" s="30"/>
      <c r="B703" s="30"/>
      <c r="C703" s="30"/>
      <c r="D703" s="30"/>
      <c r="E703" s="30"/>
      <c r="F703" s="30"/>
      <c r="G703" s="30"/>
      <c r="H703" s="30"/>
      <c r="I703" s="30"/>
      <c r="J703" s="30"/>
    </row>
    <row r="704" spans="1:10" ht="16" x14ac:dyDescent="0.2">
      <c r="A704" s="30"/>
      <c r="B704" s="30"/>
      <c r="C704" s="30"/>
      <c r="D704" s="30"/>
      <c r="E704" s="30"/>
      <c r="F704" s="30"/>
      <c r="G704" s="30"/>
      <c r="H704" s="30"/>
      <c r="I704" s="30"/>
      <c r="J704" s="30"/>
    </row>
    <row r="705" spans="1:10" ht="16" x14ac:dyDescent="0.2">
      <c r="A705" s="30"/>
      <c r="B705" s="30"/>
      <c r="C705" s="30"/>
      <c r="D705" s="30"/>
      <c r="E705" s="30"/>
      <c r="F705" s="30"/>
      <c r="G705" s="30"/>
      <c r="H705" s="30"/>
      <c r="I705" s="30"/>
      <c r="J705" s="30"/>
    </row>
    <row r="706" spans="1:10" ht="16" x14ac:dyDescent="0.2">
      <c r="A706" s="30"/>
      <c r="B706" s="30"/>
      <c r="C706" s="30"/>
      <c r="D706" s="30"/>
      <c r="E706" s="30"/>
      <c r="F706" s="30"/>
      <c r="G706" s="30"/>
      <c r="H706" s="30"/>
      <c r="I706" s="30"/>
      <c r="J706" s="30"/>
    </row>
    <row r="707" spans="1:10" ht="16" x14ac:dyDescent="0.2">
      <c r="A707" s="30"/>
      <c r="B707" s="30"/>
      <c r="C707" s="30"/>
      <c r="D707" s="30"/>
      <c r="E707" s="30"/>
      <c r="F707" s="30"/>
      <c r="G707" s="30"/>
      <c r="H707" s="30"/>
      <c r="I707" s="30"/>
      <c r="J707" s="30"/>
    </row>
    <row r="708" spans="1:10" ht="16" x14ac:dyDescent="0.2">
      <c r="A708" s="30"/>
      <c r="B708" s="30"/>
      <c r="C708" s="30"/>
      <c r="D708" s="30"/>
      <c r="E708" s="30"/>
      <c r="F708" s="30"/>
      <c r="G708" s="30"/>
      <c r="H708" s="30"/>
      <c r="I708" s="30"/>
      <c r="J708" s="30"/>
    </row>
    <row r="709" spans="1:10" ht="16" x14ac:dyDescent="0.2">
      <c r="A709" s="30"/>
      <c r="B709" s="30"/>
      <c r="C709" s="30"/>
      <c r="D709" s="30"/>
      <c r="E709" s="30"/>
      <c r="F709" s="30"/>
      <c r="G709" s="30"/>
      <c r="H709" s="30"/>
      <c r="I709" s="30"/>
      <c r="J709" s="30"/>
    </row>
    <row r="710" spans="1:10" ht="16" x14ac:dyDescent="0.2">
      <c r="A710" s="30"/>
      <c r="B710" s="30"/>
      <c r="C710" s="30"/>
      <c r="D710" s="30"/>
      <c r="E710" s="30"/>
      <c r="F710" s="30"/>
      <c r="G710" s="30"/>
      <c r="H710" s="30"/>
      <c r="I710" s="30"/>
      <c r="J710" s="30"/>
    </row>
    <row r="711" spans="1:10" ht="16" x14ac:dyDescent="0.2">
      <c r="A711" s="30"/>
      <c r="B711" s="30"/>
      <c r="C711" s="30"/>
      <c r="D711" s="30"/>
      <c r="E711" s="30"/>
      <c r="F711" s="30"/>
      <c r="G711" s="30"/>
      <c r="H711" s="30"/>
      <c r="I711" s="30"/>
      <c r="J711" s="30"/>
    </row>
    <row r="712" spans="1:10" ht="16" x14ac:dyDescent="0.2">
      <c r="A712" s="30"/>
      <c r="B712" s="30"/>
      <c r="C712" s="30"/>
      <c r="D712" s="30"/>
      <c r="E712" s="30"/>
      <c r="F712" s="30"/>
      <c r="G712" s="30"/>
      <c r="H712" s="30"/>
      <c r="I712" s="30"/>
      <c r="J712" s="30"/>
    </row>
    <row r="713" spans="1:10" ht="16" x14ac:dyDescent="0.2">
      <c r="A713" s="30"/>
      <c r="B713" s="30"/>
      <c r="C713" s="30"/>
      <c r="D713" s="30"/>
      <c r="E713" s="30"/>
      <c r="F713" s="30"/>
      <c r="G713" s="30"/>
      <c r="H713" s="30"/>
      <c r="I713" s="30"/>
      <c r="J713" s="30"/>
    </row>
    <row r="714" spans="1:10" ht="16" x14ac:dyDescent="0.2">
      <c r="A714" s="30"/>
      <c r="B714" s="30"/>
      <c r="C714" s="30"/>
      <c r="D714" s="30"/>
      <c r="E714" s="30"/>
      <c r="F714" s="30"/>
      <c r="G714" s="30"/>
      <c r="H714" s="30"/>
      <c r="I714" s="30"/>
      <c r="J714" s="30"/>
    </row>
    <row r="715" spans="1:10" ht="16" x14ac:dyDescent="0.2">
      <c r="A715" s="30"/>
      <c r="B715" s="30"/>
      <c r="C715" s="30"/>
      <c r="D715" s="30"/>
      <c r="E715" s="30"/>
      <c r="F715" s="30"/>
      <c r="G715" s="30"/>
      <c r="H715" s="30"/>
      <c r="I715" s="30"/>
      <c r="J715" s="30"/>
    </row>
    <row r="716" spans="1:10" ht="16" x14ac:dyDescent="0.2">
      <c r="A716" s="30"/>
      <c r="B716" s="30"/>
      <c r="C716" s="30"/>
      <c r="D716" s="30"/>
      <c r="E716" s="30"/>
      <c r="F716" s="30"/>
      <c r="G716" s="30"/>
      <c r="H716" s="30"/>
      <c r="I716" s="30"/>
      <c r="J716" s="30"/>
    </row>
    <row r="717" spans="1:10" ht="16" x14ac:dyDescent="0.2">
      <c r="A717" s="30"/>
      <c r="B717" s="30"/>
      <c r="C717" s="30"/>
      <c r="D717" s="30"/>
      <c r="E717" s="30"/>
      <c r="F717" s="30"/>
      <c r="G717" s="30"/>
      <c r="H717" s="30"/>
      <c r="I717" s="30"/>
      <c r="J717" s="30"/>
    </row>
    <row r="718" spans="1:10" ht="16" x14ac:dyDescent="0.2">
      <c r="A718" s="30"/>
      <c r="B718" s="30"/>
      <c r="C718" s="30"/>
      <c r="D718" s="30"/>
      <c r="E718" s="30"/>
      <c r="F718" s="30"/>
      <c r="G718" s="30"/>
      <c r="H718" s="30"/>
      <c r="I718" s="30"/>
      <c r="J718" s="30"/>
    </row>
    <row r="719" spans="1:10" ht="16" x14ac:dyDescent="0.2">
      <c r="A719" s="30"/>
      <c r="B719" s="30"/>
      <c r="C719" s="30"/>
      <c r="D719" s="30"/>
      <c r="E719" s="30"/>
      <c r="F719" s="30"/>
      <c r="G719" s="30"/>
      <c r="H719" s="30"/>
      <c r="I719" s="30"/>
      <c r="J719" s="30"/>
    </row>
    <row r="720" spans="1:10" ht="16" x14ac:dyDescent="0.2">
      <c r="A720" s="30"/>
      <c r="B720" s="30"/>
      <c r="C720" s="30"/>
      <c r="D720" s="30"/>
      <c r="E720" s="30"/>
      <c r="F720" s="30"/>
      <c r="G720" s="30"/>
      <c r="H720" s="30"/>
      <c r="I720" s="30"/>
      <c r="J720" s="30"/>
    </row>
    <row r="721" spans="1:10" ht="16" x14ac:dyDescent="0.2">
      <c r="A721" s="30"/>
      <c r="B721" s="30"/>
      <c r="C721" s="30"/>
      <c r="D721" s="30"/>
      <c r="E721" s="30"/>
      <c r="F721" s="30"/>
      <c r="G721" s="30"/>
      <c r="H721" s="30"/>
      <c r="I721" s="30"/>
      <c r="J721" s="30"/>
    </row>
    <row r="722" spans="1:10" ht="16" x14ac:dyDescent="0.2">
      <c r="A722" s="30"/>
      <c r="B722" s="30"/>
      <c r="C722" s="30"/>
      <c r="D722" s="30"/>
      <c r="E722" s="30"/>
      <c r="F722" s="30"/>
      <c r="G722" s="30"/>
      <c r="H722" s="30"/>
      <c r="I722" s="30"/>
      <c r="J722" s="30"/>
    </row>
    <row r="723" spans="1:10" ht="16" x14ac:dyDescent="0.2">
      <c r="A723" s="30"/>
      <c r="B723" s="30"/>
      <c r="C723" s="30"/>
      <c r="D723" s="30"/>
      <c r="E723" s="30"/>
      <c r="F723" s="30"/>
      <c r="G723" s="30"/>
      <c r="H723" s="30"/>
      <c r="I723" s="30"/>
      <c r="J723" s="30"/>
    </row>
    <row r="724" spans="1:10" ht="16" x14ac:dyDescent="0.2">
      <c r="A724" s="30"/>
      <c r="B724" s="30"/>
      <c r="C724" s="30"/>
      <c r="D724" s="30"/>
      <c r="E724" s="30"/>
      <c r="F724" s="30"/>
      <c r="G724" s="30"/>
      <c r="H724" s="30"/>
      <c r="I724" s="30"/>
      <c r="J724" s="30"/>
    </row>
    <row r="725" spans="1:10" ht="16" x14ac:dyDescent="0.2">
      <c r="A725" s="30"/>
      <c r="B725" s="30"/>
      <c r="C725" s="30"/>
      <c r="D725" s="30"/>
      <c r="E725" s="30"/>
      <c r="F725" s="30"/>
      <c r="G725" s="30"/>
      <c r="H725" s="30"/>
      <c r="I725" s="30"/>
      <c r="J725" s="30"/>
    </row>
    <row r="726" spans="1:10" ht="16" x14ac:dyDescent="0.2">
      <c r="A726" s="30"/>
      <c r="B726" s="30"/>
      <c r="C726" s="30"/>
      <c r="D726" s="30"/>
      <c r="E726" s="30"/>
      <c r="F726" s="30"/>
      <c r="G726" s="30"/>
      <c r="H726" s="30"/>
      <c r="I726" s="30"/>
      <c r="J726" s="30"/>
    </row>
    <row r="727" spans="1:10" ht="16" x14ac:dyDescent="0.2">
      <c r="A727" s="30"/>
      <c r="B727" s="30"/>
      <c r="C727" s="30"/>
      <c r="D727" s="30"/>
      <c r="E727" s="30"/>
      <c r="F727" s="30"/>
      <c r="G727" s="30"/>
      <c r="H727" s="30"/>
      <c r="I727" s="30"/>
      <c r="J727" s="30"/>
    </row>
    <row r="728" spans="1:10" ht="16" x14ac:dyDescent="0.2">
      <c r="A728" s="30"/>
      <c r="B728" s="30"/>
      <c r="C728" s="30"/>
      <c r="D728" s="30"/>
      <c r="E728" s="30"/>
      <c r="F728" s="30"/>
      <c r="G728" s="30"/>
      <c r="H728" s="30"/>
      <c r="I728" s="30"/>
      <c r="J728" s="30"/>
    </row>
    <row r="729" spans="1:10" ht="16" x14ac:dyDescent="0.2">
      <c r="A729" s="30"/>
      <c r="B729" s="30"/>
      <c r="C729" s="30"/>
      <c r="D729" s="30"/>
      <c r="E729" s="30"/>
      <c r="F729" s="30"/>
      <c r="G729" s="30"/>
      <c r="H729" s="30"/>
      <c r="I729" s="30"/>
      <c r="J729" s="30"/>
    </row>
    <row r="730" spans="1:10" ht="16" x14ac:dyDescent="0.2">
      <c r="A730" s="30"/>
      <c r="B730" s="30"/>
      <c r="C730" s="30"/>
      <c r="D730" s="30"/>
      <c r="E730" s="30"/>
      <c r="F730" s="30"/>
      <c r="G730" s="30"/>
      <c r="H730" s="30"/>
      <c r="I730" s="30"/>
      <c r="J730" s="30"/>
    </row>
    <row r="731" spans="1:10" ht="16" x14ac:dyDescent="0.2">
      <c r="A731" s="30"/>
      <c r="B731" s="30"/>
      <c r="C731" s="30"/>
      <c r="D731" s="30"/>
      <c r="E731" s="30"/>
      <c r="F731" s="30"/>
      <c r="G731" s="30"/>
      <c r="H731" s="30"/>
      <c r="I731" s="30"/>
      <c r="J731" s="30"/>
    </row>
    <row r="732" spans="1:10" ht="16" x14ac:dyDescent="0.2">
      <c r="A732" s="30"/>
      <c r="B732" s="30"/>
      <c r="C732" s="30"/>
      <c r="D732" s="30"/>
      <c r="E732" s="30"/>
      <c r="F732" s="30"/>
      <c r="G732" s="30"/>
      <c r="H732" s="30"/>
      <c r="I732" s="30"/>
      <c r="J732" s="30"/>
    </row>
    <row r="733" spans="1:10" ht="16" x14ac:dyDescent="0.2">
      <c r="A733" s="30"/>
      <c r="B733" s="30"/>
      <c r="C733" s="30"/>
      <c r="D733" s="30"/>
      <c r="E733" s="30"/>
      <c r="F733" s="30"/>
      <c r="G733" s="30"/>
      <c r="H733" s="30"/>
      <c r="I733" s="30"/>
      <c r="J733" s="30"/>
    </row>
    <row r="734" spans="1:10" ht="16" x14ac:dyDescent="0.2">
      <c r="A734" s="30"/>
      <c r="B734" s="30"/>
      <c r="C734" s="30"/>
      <c r="D734" s="30"/>
      <c r="E734" s="30"/>
      <c r="F734" s="30"/>
      <c r="G734" s="30"/>
      <c r="H734" s="30"/>
      <c r="I734" s="30"/>
      <c r="J734" s="30"/>
    </row>
    <row r="735" spans="1:10" ht="16" x14ac:dyDescent="0.2">
      <c r="A735" s="30"/>
      <c r="B735" s="30"/>
      <c r="C735" s="30"/>
      <c r="D735" s="30"/>
      <c r="E735" s="30"/>
      <c r="F735" s="30"/>
      <c r="G735" s="30"/>
      <c r="H735" s="30"/>
      <c r="I735" s="30"/>
      <c r="J735" s="30"/>
    </row>
    <row r="736" spans="1:10" ht="16" x14ac:dyDescent="0.2">
      <c r="A736" s="30"/>
      <c r="B736" s="30"/>
      <c r="C736" s="30"/>
      <c r="D736" s="30"/>
      <c r="E736" s="30"/>
      <c r="F736" s="30"/>
      <c r="G736" s="30"/>
      <c r="H736" s="30"/>
      <c r="I736" s="30"/>
      <c r="J736" s="30"/>
    </row>
    <row r="737" spans="1:10" ht="16" x14ac:dyDescent="0.2">
      <c r="A737" s="30"/>
      <c r="B737" s="30"/>
      <c r="C737" s="30"/>
      <c r="D737" s="30"/>
      <c r="E737" s="30"/>
      <c r="F737" s="30"/>
      <c r="G737" s="30"/>
      <c r="H737" s="30"/>
      <c r="I737" s="30"/>
      <c r="J737" s="30"/>
    </row>
    <row r="738" spans="1:10" ht="16" x14ac:dyDescent="0.2">
      <c r="A738" s="30"/>
      <c r="B738" s="30"/>
      <c r="C738" s="30"/>
      <c r="D738" s="30"/>
      <c r="E738" s="30"/>
      <c r="F738" s="30"/>
      <c r="G738" s="30"/>
      <c r="H738" s="30"/>
      <c r="I738" s="30"/>
      <c r="J738" s="30"/>
    </row>
    <row r="739" spans="1:10" ht="16" x14ac:dyDescent="0.2">
      <c r="A739" s="30"/>
      <c r="B739" s="30"/>
      <c r="C739" s="30"/>
      <c r="D739" s="30"/>
      <c r="E739" s="30"/>
      <c r="F739" s="30"/>
      <c r="G739" s="30"/>
      <c r="H739" s="30"/>
      <c r="I739" s="30"/>
      <c r="J739" s="30"/>
    </row>
    <row r="740" spans="1:10" ht="16" x14ac:dyDescent="0.2">
      <c r="A740" s="30"/>
      <c r="B740" s="30"/>
      <c r="C740" s="30"/>
      <c r="D740" s="30"/>
      <c r="E740" s="30"/>
      <c r="F740" s="30"/>
      <c r="G740" s="30"/>
      <c r="H740" s="30"/>
      <c r="I740" s="30"/>
      <c r="J740" s="30"/>
    </row>
    <row r="741" spans="1:10" ht="16" x14ac:dyDescent="0.2">
      <c r="A741" s="30"/>
      <c r="B741" s="30"/>
      <c r="C741" s="30"/>
      <c r="D741" s="30"/>
      <c r="E741" s="30"/>
      <c r="F741" s="30"/>
      <c r="G741" s="30"/>
      <c r="H741" s="30"/>
      <c r="I741" s="30"/>
      <c r="J741" s="30"/>
    </row>
    <row r="742" spans="1:10" ht="16" x14ac:dyDescent="0.2">
      <c r="A742" s="30"/>
      <c r="B742" s="30"/>
      <c r="C742" s="30"/>
      <c r="D742" s="30"/>
      <c r="E742" s="30"/>
      <c r="F742" s="30"/>
      <c r="G742" s="30"/>
      <c r="H742" s="30"/>
      <c r="I742" s="30"/>
      <c r="J742" s="30"/>
    </row>
    <row r="743" spans="1:10" ht="16" x14ac:dyDescent="0.2">
      <c r="A743" s="30"/>
      <c r="B743" s="30"/>
      <c r="C743" s="30"/>
      <c r="D743" s="30"/>
      <c r="E743" s="30"/>
      <c r="F743" s="30"/>
      <c r="G743" s="30"/>
      <c r="H743" s="30"/>
      <c r="I743" s="30"/>
      <c r="J743" s="30"/>
    </row>
    <row r="744" spans="1:10" ht="16" x14ac:dyDescent="0.2">
      <c r="A744" s="30"/>
      <c r="B744" s="30"/>
      <c r="C744" s="30"/>
      <c r="D744" s="30"/>
      <c r="E744" s="30"/>
      <c r="F744" s="30"/>
      <c r="G744" s="30"/>
      <c r="H744" s="30"/>
      <c r="I744" s="30"/>
      <c r="J744" s="30"/>
    </row>
    <row r="745" spans="1:10" ht="16" x14ac:dyDescent="0.2">
      <c r="A745" s="30"/>
      <c r="B745" s="30"/>
      <c r="C745" s="30"/>
      <c r="D745" s="30"/>
      <c r="E745" s="30"/>
      <c r="F745" s="30"/>
      <c r="G745" s="30"/>
      <c r="H745" s="30"/>
      <c r="I745" s="30"/>
      <c r="J745" s="30"/>
    </row>
    <row r="746" spans="1:10" ht="16" x14ac:dyDescent="0.2">
      <c r="A746" s="30"/>
      <c r="B746" s="30"/>
      <c r="C746" s="30"/>
      <c r="D746" s="30"/>
      <c r="E746" s="30"/>
      <c r="F746" s="30"/>
      <c r="G746" s="30"/>
      <c r="H746" s="30"/>
      <c r="I746" s="30"/>
      <c r="J746" s="30"/>
    </row>
    <row r="747" spans="1:10" ht="16" x14ac:dyDescent="0.2">
      <c r="A747" s="30"/>
      <c r="B747" s="30"/>
      <c r="C747" s="30"/>
      <c r="D747" s="30"/>
      <c r="E747" s="30"/>
      <c r="F747" s="30"/>
      <c r="G747" s="30"/>
      <c r="H747" s="30"/>
      <c r="I747" s="30"/>
      <c r="J747" s="30"/>
    </row>
    <row r="748" spans="1:10" ht="16" x14ac:dyDescent="0.2">
      <c r="A748" s="30"/>
      <c r="B748" s="30"/>
      <c r="C748" s="30"/>
      <c r="D748" s="30"/>
      <c r="E748" s="30"/>
      <c r="F748" s="30"/>
      <c r="G748" s="30"/>
      <c r="H748" s="30"/>
      <c r="I748" s="30"/>
      <c r="J748" s="30"/>
    </row>
    <row r="749" spans="1:10" ht="16" x14ac:dyDescent="0.2">
      <c r="A749" s="30"/>
      <c r="B749" s="30"/>
      <c r="C749" s="30"/>
      <c r="D749" s="30"/>
      <c r="E749" s="30"/>
      <c r="F749" s="30"/>
      <c r="G749" s="30"/>
      <c r="H749" s="30"/>
      <c r="I749" s="30"/>
      <c r="J749" s="30"/>
    </row>
    <row r="750" spans="1:10" ht="16" x14ac:dyDescent="0.2">
      <c r="A750" s="30"/>
      <c r="B750" s="30"/>
      <c r="C750" s="30"/>
      <c r="D750" s="30"/>
      <c r="E750" s="30"/>
      <c r="F750" s="30"/>
      <c r="G750" s="30"/>
      <c r="H750" s="30"/>
      <c r="I750" s="30"/>
      <c r="J750" s="30"/>
    </row>
    <row r="751" spans="1:10" ht="16" x14ac:dyDescent="0.2">
      <c r="A751" s="30"/>
      <c r="B751" s="30"/>
      <c r="C751" s="30"/>
      <c r="D751" s="30"/>
      <c r="E751" s="30"/>
      <c r="F751" s="30"/>
      <c r="G751" s="30"/>
      <c r="H751" s="30"/>
      <c r="I751" s="30"/>
      <c r="J751" s="30"/>
    </row>
    <row r="752" spans="1:10" ht="16" x14ac:dyDescent="0.2">
      <c r="A752" s="30"/>
      <c r="B752" s="30"/>
      <c r="C752" s="30"/>
      <c r="D752" s="30"/>
      <c r="E752" s="30"/>
      <c r="F752" s="30"/>
      <c r="G752" s="30"/>
      <c r="H752" s="30"/>
      <c r="I752" s="30"/>
      <c r="J752" s="30"/>
    </row>
    <row r="753" spans="1:10" ht="16" x14ac:dyDescent="0.2">
      <c r="A753" s="30"/>
      <c r="B753" s="30"/>
      <c r="C753" s="30"/>
      <c r="D753" s="30"/>
      <c r="E753" s="30"/>
      <c r="F753" s="30"/>
      <c r="G753" s="30"/>
      <c r="H753" s="30"/>
      <c r="I753" s="30"/>
      <c r="J753" s="30"/>
    </row>
    <row r="754" spans="1:10" ht="16" x14ac:dyDescent="0.2">
      <c r="A754" s="30"/>
      <c r="B754" s="30"/>
      <c r="C754" s="30"/>
      <c r="D754" s="30"/>
      <c r="E754" s="30"/>
      <c r="F754" s="30"/>
      <c r="G754" s="30"/>
      <c r="H754" s="30"/>
      <c r="I754" s="30"/>
      <c r="J754" s="30"/>
    </row>
    <row r="755" spans="1:10" ht="16" x14ac:dyDescent="0.2">
      <c r="A755" s="30"/>
      <c r="B755" s="30"/>
      <c r="C755" s="30"/>
      <c r="D755" s="30"/>
      <c r="E755" s="30"/>
      <c r="F755" s="30"/>
      <c r="G755" s="30"/>
      <c r="H755" s="30"/>
      <c r="I755" s="30"/>
      <c r="J755" s="30"/>
    </row>
    <row r="756" spans="1:10" ht="16" x14ac:dyDescent="0.2">
      <c r="A756" s="30"/>
      <c r="B756" s="30"/>
      <c r="C756" s="30"/>
      <c r="D756" s="30"/>
      <c r="E756" s="30"/>
      <c r="F756" s="30"/>
      <c r="G756" s="30"/>
      <c r="H756" s="30"/>
      <c r="I756" s="30"/>
      <c r="J756" s="30"/>
    </row>
    <row r="757" spans="1:10" ht="16" x14ac:dyDescent="0.2">
      <c r="A757" s="30"/>
      <c r="B757" s="30"/>
      <c r="C757" s="30"/>
      <c r="D757" s="30"/>
      <c r="E757" s="30"/>
      <c r="F757" s="30"/>
      <c r="G757" s="30"/>
      <c r="H757" s="30"/>
      <c r="I757" s="30"/>
      <c r="J757" s="30"/>
    </row>
    <row r="758" spans="1:10" ht="16" x14ac:dyDescent="0.2">
      <c r="A758" s="30"/>
      <c r="B758" s="30"/>
      <c r="C758" s="30"/>
      <c r="D758" s="30"/>
      <c r="E758" s="30"/>
      <c r="F758" s="30"/>
      <c r="G758" s="30"/>
      <c r="H758" s="30"/>
      <c r="I758" s="30"/>
      <c r="J758" s="30"/>
    </row>
    <row r="759" spans="1:10" ht="16" x14ac:dyDescent="0.2">
      <c r="A759" s="30"/>
      <c r="B759" s="30"/>
      <c r="C759" s="30"/>
      <c r="D759" s="30"/>
      <c r="E759" s="30"/>
      <c r="F759" s="30"/>
      <c r="G759" s="30"/>
      <c r="H759" s="30"/>
      <c r="I759" s="30"/>
      <c r="J759" s="30"/>
    </row>
    <row r="760" spans="1:10" ht="16" x14ac:dyDescent="0.2">
      <c r="A760" s="30"/>
      <c r="B760" s="30"/>
      <c r="C760" s="30"/>
      <c r="D760" s="30"/>
      <c r="E760" s="30"/>
      <c r="F760" s="30"/>
      <c r="G760" s="30"/>
      <c r="H760" s="30"/>
      <c r="I760" s="30"/>
      <c r="J760" s="30"/>
    </row>
    <row r="761" spans="1:10" ht="16" x14ac:dyDescent="0.2">
      <c r="A761" s="30"/>
      <c r="B761" s="30"/>
      <c r="C761" s="30"/>
      <c r="D761" s="30"/>
      <c r="E761" s="30"/>
      <c r="F761" s="30"/>
      <c r="G761" s="30"/>
      <c r="H761" s="30"/>
      <c r="I761" s="30"/>
      <c r="J761" s="30"/>
    </row>
    <row r="762" spans="1:10" ht="16" x14ac:dyDescent="0.2">
      <c r="A762" s="30"/>
      <c r="B762" s="30"/>
      <c r="C762" s="30"/>
      <c r="D762" s="30"/>
      <c r="E762" s="30"/>
      <c r="F762" s="30"/>
      <c r="G762" s="30"/>
      <c r="H762" s="30"/>
      <c r="I762" s="30"/>
      <c r="J762" s="30"/>
    </row>
    <row r="763" spans="1:10" ht="16" x14ac:dyDescent="0.2">
      <c r="A763" s="30"/>
      <c r="B763" s="30"/>
      <c r="C763" s="30"/>
      <c r="D763" s="30"/>
      <c r="E763" s="30"/>
      <c r="F763" s="30"/>
      <c r="G763" s="30"/>
      <c r="H763" s="30"/>
      <c r="I763" s="30"/>
      <c r="J763" s="30"/>
    </row>
    <row r="764" spans="1:10" ht="16" x14ac:dyDescent="0.2">
      <c r="A764" s="30"/>
      <c r="B764" s="30"/>
      <c r="C764" s="30"/>
      <c r="D764" s="30"/>
      <c r="E764" s="30"/>
      <c r="F764" s="30"/>
      <c r="G764" s="30"/>
      <c r="H764" s="30"/>
      <c r="I764" s="30"/>
      <c r="J764" s="30"/>
    </row>
    <row r="765" spans="1:10" ht="16" x14ac:dyDescent="0.2">
      <c r="A765" s="30"/>
      <c r="B765" s="30"/>
      <c r="C765" s="30"/>
      <c r="D765" s="30"/>
      <c r="E765" s="30"/>
      <c r="F765" s="30"/>
      <c r="G765" s="30"/>
      <c r="H765" s="30"/>
      <c r="I765" s="30"/>
      <c r="J765" s="30"/>
    </row>
    <row r="766" spans="1:10" ht="16" x14ac:dyDescent="0.2">
      <c r="A766" s="30"/>
      <c r="B766" s="30"/>
      <c r="C766" s="30"/>
      <c r="D766" s="30"/>
      <c r="E766" s="30"/>
      <c r="F766" s="30"/>
      <c r="G766" s="30"/>
      <c r="H766" s="30"/>
      <c r="I766" s="30"/>
      <c r="J766" s="30"/>
    </row>
    <row r="767" spans="1:10" ht="16" x14ac:dyDescent="0.2">
      <c r="A767" s="30"/>
      <c r="B767" s="30"/>
      <c r="C767" s="30"/>
      <c r="D767" s="30"/>
      <c r="E767" s="30"/>
      <c r="F767" s="30"/>
      <c r="G767" s="30"/>
      <c r="H767" s="30"/>
      <c r="I767" s="30"/>
      <c r="J767" s="30"/>
    </row>
    <row r="768" spans="1:10" ht="16" x14ac:dyDescent="0.2">
      <c r="A768" s="30"/>
      <c r="B768" s="30"/>
      <c r="C768" s="30"/>
      <c r="D768" s="30"/>
      <c r="E768" s="30"/>
      <c r="F768" s="30"/>
      <c r="G768" s="30"/>
      <c r="H768" s="30"/>
      <c r="I768" s="30"/>
      <c r="J768" s="30"/>
    </row>
    <row r="769" spans="1:10" ht="16" x14ac:dyDescent="0.2">
      <c r="A769" s="30"/>
      <c r="B769" s="30"/>
      <c r="C769" s="30"/>
      <c r="D769" s="30"/>
      <c r="E769" s="30"/>
      <c r="F769" s="30"/>
      <c r="G769" s="30"/>
      <c r="H769" s="30"/>
      <c r="I769" s="30"/>
      <c r="J769" s="30"/>
    </row>
    <row r="770" spans="1:10" ht="16" x14ac:dyDescent="0.2">
      <c r="A770" s="30"/>
      <c r="B770" s="30"/>
      <c r="C770" s="30"/>
      <c r="D770" s="30"/>
      <c r="E770" s="30"/>
      <c r="F770" s="30"/>
      <c r="G770" s="30"/>
      <c r="H770" s="30"/>
      <c r="I770" s="30"/>
      <c r="J770" s="30"/>
    </row>
    <row r="771" spans="1:10" ht="16" x14ac:dyDescent="0.2">
      <c r="A771" s="30"/>
      <c r="B771" s="30"/>
      <c r="C771" s="30"/>
      <c r="D771" s="30"/>
      <c r="E771" s="30"/>
      <c r="F771" s="30"/>
      <c r="G771" s="30"/>
      <c r="H771" s="30"/>
      <c r="I771" s="30"/>
      <c r="J771" s="30"/>
    </row>
    <row r="772" spans="1:10" ht="16" x14ac:dyDescent="0.2">
      <c r="A772" s="30"/>
      <c r="B772" s="30"/>
      <c r="C772" s="30"/>
      <c r="D772" s="30"/>
      <c r="E772" s="30"/>
      <c r="F772" s="30"/>
      <c r="G772" s="30"/>
      <c r="H772" s="30"/>
      <c r="I772" s="30"/>
      <c r="J772" s="30"/>
    </row>
    <row r="773" spans="1:10" ht="16" x14ac:dyDescent="0.2">
      <c r="A773" s="30"/>
      <c r="B773" s="30"/>
      <c r="C773" s="30"/>
      <c r="D773" s="30"/>
      <c r="E773" s="30"/>
      <c r="F773" s="30"/>
      <c r="G773" s="30"/>
      <c r="H773" s="30"/>
      <c r="I773" s="30"/>
      <c r="J773" s="30"/>
    </row>
    <row r="774" spans="1:10" ht="16" x14ac:dyDescent="0.2">
      <c r="A774" s="30"/>
      <c r="B774" s="30"/>
      <c r="C774" s="30"/>
      <c r="D774" s="30"/>
      <c r="E774" s="30"/>
      <c r="F774" s="30"/>
      <c r="G774" s="30"/>
      <c r="H774" s="30"/>
      <c r="I774" s="30"/>
      <c r="J774" s="30"/>
    </row>
    <row r="775" spans="1:10" ht="16" x14ac:dyDescent="0.2">
      <c r="A775" s="30"/>
      <c r="B775" s="30"/>
      <c r="C775" s="30"/>
      <c r="D775" s="30"/>
      <c r="E775" s="30"/>
      <c r="F775" s="30"/>
      <c r="G775" s="30"/>
      <c r="H775" s="30"/>
      <c r="I775" s="30"/>
      <c r="J775" s="30"/>
    </row>
    <row r="776" spans="1:10" ht="16" x14ac:dyDescent="0.2">
      <c r="A776" s="30"/>
      <c r="B776" s="30"/>
      <c r="C776" s="30"/>
      <c r="D776" s="30"/>
      <c r="E776" s="30"/>
      <c r="F776" s="30"/>
      <c r="G776" s="30"/>
      <c r="H776" s="30"/>
      <c r="I776" s="30"/>
      <c r="J776" s="30"/>
    </row>
    <row r="777" spans="1:10" ht="16" x14ac:dyDescent="0.2">
      <c r="A777" s="30"/>
      <c r="B777" s="30"/>
      <c r="C777" s="30"/>
      <c r="D777" s="30"/>
      <c r="E777" s="30"/>
      <c r="F777" s="30"/>
      <c r="G777" s="30"/>
      <c r="H777" s="30"/>
      <c r="I777" s="30"/>
      <c r="J777" s="30"/>
    </row>
    <row r="778" spans="1:10" ht="16" x14ac:dyDescent="0.2">
      <c r="A778" s="30"/>
      <c r="B778" s="30"/>
      <c r="C778" s="30"/>
      <c r="D778" s="30"/>
      <c r="E778" s="30"/>
      <c r="F778" s="30"/>
      <c r="G778" s="30"/>
      <c r="H778" s="30"/>
      <c r="I778" s="30"/>
      <c r="J778" s="30"/>
    </row>
    <row r="779" spans="1:10" ht="16" x14ac:dyDescent="0.2">
      <c r="A779" s="30"/>
      <c r="B779" s="30"/>
      <c r="C779" s="30"/>
      <c r="D779" s="30"/>
      <c r="E779" s="30"/>
      <c r="F779" s="30"/>
      <c r="G779" s="30"/>
      <c r="H779" s="30"/>
      <c r="I779" s="30"/>
      <c r="J779" s="30"/>
    </row>
    <row r="780" spans="1:10" ht="16" x14ac:dyDescent="0.2">
      <c r="A780" s="30"/>
      <c r="B780" s="30"/>
      <c r="C780" s="30"/>
      <c r="D780" s="30"/>
      <c r="E780" s="30"/>
      <c r="F780" s="30"/>
      <c r="G780" s="30"/>
      <c r="H780" s="30"/>
      <c r="I780" s="30"/>
      <c r="J780" s="30"/>
    </row>
    <row r="781" spans="1:10" ht="16" x14ac:dyDescent="0.2">
      <c r="A781" s="30"/>
      <c r="B781" s="30"/>
      <c r="C781" s="30"/>
      <c r="D781" s="30"/>
      <c r="E781" s="30"/>
      <c r="F781" s="30"/>
      <c r="G781" s="30"/>
      <c r="H781" s="30"/>
      <c r="I781" s="30"/>
      <c r="J781" s="30"/>
    </row>
    <row r="782" spans="1:10" ht="16" x14ac:dyDescent="0.2">
      <c r="A782" s="30"/>
      <c r="B782" s="30"/>
      <c r="C782" s="30"/>
      <c r="D782" s="30"/>
      <c r="E782" s="30"/>
      <c r="F782" s="30"/>
      <c r="G782" s="30"/>
      <c r="H782" s="30"/>
      <c r="I782" s="30"/>
      <c r="J782" s="30"/>
    </row>
    <row r="783" spans="1:10" ht="16" x14ac:dyDescent="0.2">
      <c r="A783" s="30"/>
      <c r="B783" s="30"/>
      <c r="C783" s="30"/>
      <c r="D783" s="30"/>
      <c r="E783" s="30"/>
      <c r="F783" s="30"/>
      <c r="G783" s="30"/>
      <c r="H783" s="30"/>
      <c r="I783" s="30"/>
      <c r="J783" s="30"/>
    </row>
    <row r="784" spans="1:10" ht="16" x14ac:dyDescent="0.2">
      <c r="A784" s="30"/>
      <c r="B784" s="30"/>
      <c r="C784" s="30"/>
      <c r="D784" s="30"/>
      <c r="E784" s="30"/>
      <c r="F784" s="30"/>
      <c r="G784" s="30"/>
      <c r="H784" s="30"/>
      <c r="I784" s="30"/>
      <c r="J784" s="30"/>
    </row>
    <row r="785" spans="1:10" ht="16" x14ac:dyDescent="0.2">
      <c r="A785" s="30"/>
      <c r="B785" s="30"/>
      <c r="C785" s="30"/>
      <c r="D785" s="30"/>
      <c r="E785" s="30"/>
      <c r="F785" s="30"/>
      <c r="G785" s="30"/>
      <c r="H785" s="30"/>
      <c r="I785" s="30"/>
      <c r="J785" s="30"/>
    </row>
    <row r="786" spans="1:10" ht="16" x14ac:dyDescent="0.2">
      <c r="A786" s="30"/>
      <c r="B786" s="30"/>
      <c r="C786" s="30"/>
      <c r="D786" s="30"/>
      <c r="E786" s="30"/>
      <c r="F786" s="30"/>
      <c r="G786" s="30"/>
      <c r="H786" s="30"/>
      <c r="I786" s="30"/>
      <c r="J786" s="30"/>
    </row>
    <row r="787" spans="1:10" ht="16" x14ac:dyDescent="0.2">
      <c r="A787" s="30"/>
      <c r="B787" s="30"/>
      <c r="C787" s="30"/>
      <c r="D787" s="30"/>
      <c r="E787" s="30"/>
      <c r="F787" s="30"/>
      <c r="G787" s="30"/>
      <c r="H787" s="30"/>
      <c r="I787" s="30"/>
      <c r="J787" s="30"/>
    </row>
    <row r="788" spans="1:10" ht="16" x14ac:dyDescent="0.2">
      <c r="A788" s="30"/>
      <c r="B788" s="30"/>
      <c r="C788" s="30"/>
      <c r="D788" s="30"/>
      <c r="E788" s="30"/>
      <c r="F788" s="30"/>
      <c r="G788" s="30"/>
      <c r="H788" s="30"/>
      <c r="I788" s="30"/>
      <c r="J788" s="30"/>
    </row>
    <row r="789" spans="1:10" ht="16" x14ac:dyDescent="0.2">
      <c r="A789" s="30"/>
      <c r="B789" s="30"/>
      <c r="C789" s="30"/>
      <c r="D789" s="30"/>
      <c r="E789" s="30"/>
      <c r="F789" s="30"/>
      <c r="G789" s="30"/>
      <c r="H789" s="30"/>
      <c r="I789" s="30"/>
      <c r="J789" s="30"/>
    </row>
    <row r="790" spans="1:10" ht="16" x14ac:dyDescent="0.2">
      <c r="A790" s="30"/>
      <c r="B790" s="30"/>
      <c r="C790" s="30"/>
      <c r="D790" s="30"/>
      <c r="E790" s="30"/>
      <c r="F790" s="30"/>
      <c r="G790" s="30"/>
      <c r="H790" s="30"/>
      <c r="I790" s="30"/>
      <c r="J790" s="30"/>
    </row>
    <row r="791" spans="1:10" ht="16" x14ac:dyDescent="0.2">
      <c r="A791" s="30"/>
      <c r="B791" s="30"/>
      <c r="C791" s="30"/>
      <c r="D791" s="30"/>
      <c r="E791" s="30"/>
      <c r="F791" s="30"/>
      <c r="G791" s="30"/>
      <c r="H791" s="30"/>
      <c r="I791" s="30"/>
      <c r="J791" s="30"/>
    </row>
    <row r="792" spans="1:10" ht="16" x14ac:dyDescent="0.2">
      <c r="A792" s="30"/>
      <c r="B792" s="30"/>
      <c r="C792" s="30"/>
      <c r="D792" s="30"/>
      <c r="E792" s="30"/>
      <c r="F792" s="30"/>
      <c r="G792" s="30"/>
      <c r="H792" s="30"/>
      <c r="I792" s="30"/>
      <c r="J792" s="30"/>
    </row>
    <row r="793" spans="1:10" ht="16" x14ac:dyDescent="0.2">
      <c r="A793" s="30"/>
      <c r="B793" s="30"/>
      <c r="C793" s="30"/>
      <c r="D793" s="30"/>
      <c r="E793" s="30"/>
      <c r="F793" s="30"/>
      <c r="G793" s="30"/>
      <c r="H793" s="30"/>
      <c r="I793" s="30"/>
      <c r="J793" s="30"/>
    </row>
    <row r="794" spans="1:10" ht="16" x14ac:dyDescent="0.2">
      <c r="A794" s="30"/>
      <c r="B794" s="30"/>
      <c r="C794" s="30"/>
      <c r="D794" s="30"/>
      <c r="E794" s="30"/>
      <c r="F794" s="30"/>
      <c r="G794" s="30"/>
      <c r="H794" s="30"/>
      <c r="I794" s="30"/>
      <c r="J794" s="30"/>
    </row>
    <row r="795" spans="1:10" ht="16" x14ac:dyDescent="0.2">
      <c r="A795" s="30"/>
      <c r="B795" s="30"/>
      <c r="C795" s="30"/>
      <c r="D795" s="30"/>
      <c r="E795" s="30"/>
      <c r="F795" s="30"/>
      <c r="G795" s="30"/>
      <c r="H795" s="30"/>
      <c r="I795" s="30"/>
      <c r="J795" s="30"/>
    </row>
    <row r="796" spans="1:10" ht="16" x14ac:dyDescent="0.2">
      <c r="A796" s="30"/>
      <c r="B796" s="30"/>
      <c r="C796" s="30"/>
      <c r="D796" s="30"/>
      <c r="E796" s="30"/>
      <c r="F796" s="30"/>
      <c r="G796" s="30"/>
      <c r="H796" s="30"/>
      <c r="I796" s="30"/>
      <c r="J796" s="30"/>
    </row>
    <row r="797" spans="1:10" ht="16" x14ac:dyDescent="0.2">
      <c r="A797" s="30"/>
      <c r="B797" s="30"/>
      <c r="C797" s="30"/>
      <c r="D797" s="30"/>
      <c r="E797" s="30"/>
      <c r="F797" s="30"/>
      <c r="G797" s="30"/>
      <c r="H797" s="30"/>
      <c r="I797" s="30"/>
      <c r="J797" s="30"/>
    </row>
    <row r="798" spans="1:10" ht="16" x14ac:dyDescent="0.2">
      <c r="A798" s="30"/>
      <c r="B798" s="30"/>
      <c r="C798" s="30"/>
      <c r="D798" s="30"/>
      <c r="E798" s="30"/>
      <c r="F798" s="30"/>
      <c r="G798" s="30"/>
      <c r="H798" s="30"/>
      <c r="I798" s="30"/>
      <c r="J798" s="30"/>
    </row>
    <row r="799" spans="1:10" ht="16" x14ac:dyDescent="0.2">
      <c r="A799" s="30"/>
      <c r="B799" s="30"/>
      <c r="C799" s="30"/>
      <c r="D799" s="30"/>
      <c r="E799" s="30"/>
      <c r="F799" s="30"/>
      <c r="G799" s="30"/>
      <c r="H799" s="30"/>
      <c r="I799" s="30"/>
      <c r="J799" s="30"/>
    </row>
    <row r="800" spans="1:10" ht="16" x14ac:dyDescent="0.2">
      <c r="A800" s="30"/>
      <c r="B800" s="30"/>
      <c r="C800" s="30"/>
      <c r="D800" s="30"/>
      <c r="E800" s="30"/>
      <c r="F800" s="30"/>
      <c r="G800" s="30"/>
      <c r="H800" s="30"/>
      <c r="I800" s="30"/>
      <c r="J800" s="30"/>
    </row>
    <row r="801" spans="1:10" ht="16" x14ac:dyDescent="0.2">
      <c r="A801" s="30"/>
      <c r="B801" s="30"/>
      <c r="C801" s="30"/>
      <c r="D801" s="30"/>
      <c r="E801" s="30"/>
      <c r="F801" s="30"/>
      <c r="G801" s="30"/>
      <c r="H801" s="30"/>
      <c r="I801" s="30"/>
      <c r="J801" s="30"/>
    </row>
    <row r="802" spans="1:10" ht="16" x14ac:dyDescent="0.2">
      <c r="A802" s="30"/>
      <c r="B802" s="30"/>
      <c r="C802" s="30"/>
      <c r="D802" s="30"/>
      <c r="E802" s="30"/>
      <c r="F802" s="30"/>
      <c r="G802" s="30"/>
      <c r="H802" s="30"/>
      <c r="I802" s="30"/>
      <c r="J802" s="30"/>
    </row>
    <row r="803" spans="1:10" ht="16" x14ac:dyDescent="0.2">
      <c r="A803" s="30"/>
      <c r="B803" s="30"/>
      <c r="C803" s="30"/>
      <c r="D803" s="30"/>
      <c r="E803" s="30"/>
      <c r="F803" s="30"/>
      <c r="G803" s="30"/>
      <c r="H803" s="30"/>
      <c r="I803" s="30"/>
      <c r="J803" s="30"/>
    </row>
    <row r="804" spans="1:10" ht="16" x14ac:dyDescent="0.2">
      <c r="A804" s="30"/>
      <c r="B804" s="30"/>
      <c r="C804" s="30"/>
      <c r="D804" s="30"/>
      <c r="E804" s="30"/>
      <c r="F804" s="30"/>
      <c r="G804" s="30"/>
      <c r="H804" s="30"/>
      <c r="I804" s="30"/>
      <c r="J804" s="30"/>
    </row>
    <row r="805" spans="1:10" ht="16" x14ac:dyDescent="0.2">
      <c r="A805" s="30"/>
      <c r="B805" s="30"/>
      <c r="C805" s="30"/>
      <c r="D805" s="30"/>
      <c r="E805" s="30"/>
      <c r="F805" s="30"/>
      <c r="G805" s="30"/>
      <c r="H805" s="30"/>
      <c r="I805" s="30"/>
      <c r="J805" s="30"/>
    </row>
    <row r="806" spans="1:10" ht="16" x14ac:dyDescent="0.2">
      <c r="A806" s="30"/>
      <c r="B806" s="30"/>
      <c r="C806" s="30"/>
      <c r="D806" s="30"/>
      <c r="E806" s="30"/>
      <c r="F806" s="30"/>
      <c r="G806" s="30"/>
      <c r="H806" s="30"/>
      <c r="I806" s="30"/>
      <c r="J806" s="30"/>
    </row>
    <row r="807" spans="1:10" ht="16" x14ac:dyDescent="0.2">
      <c r="A807" s="30"/>
      <c r="B807" s="30"/>
      <c r="C807" s="30"/>
      <c r="D807" s="30"/>
      <c r="E807" s="30"/>
      <c r="F807" s="30"/>
      <c r="G807" s="30"/>
      <c r="H807" s="30"/>
      <c r="I807" s="30"/>
      <c r="J807" s="30"/>
    </row>
    <row r="808" spans="1:10" ht="16" x14ac:dyDescent="0.2">
      <c r="A808" s="30"/>
      <c r="B808" s="30"/>
      <c r="C808" s="30"/>
      <c r="D808" s="30"/>
      <c r="E808" s="30"/>
      <c r="F808" s="30"/>
      <c r="G808" s="30"/>
      <c r="H808" s="30"/>
      <c r="I808" s="30"/>
      <c r="J808" s="30"/>
    </row>
    <row r="809" spans="1:10" ht="16" x14ac:dyDescent="0.2">
      <c r="A809" s="30"/>
      <c r="B809" s="30"/>
      <c r="C809" s="30"/>
      <c r="D809" s="30"/>
      <c r="E809" s="30"/>
      <c r="F809" s="30"/>
      <c r="G809" s="30"/>
      <c r="H809" s="30"/>
      <c r="I809" s="30"/>
      <c r="J809" s="30"/>
    </row>
    <row r="810" spans="1:10" ht="16" x14ac:dyDescent="0.2">
      <c r="A810" s="30"/>
      <c r="B810" s="30"/>
      <c r="C810" s="30"/>
      <c r="D810" s="30"/>
      <c r="E810" s="30"/>
      <c r="F810" s="30"/>
      <c r="G810" s="30"/>
      <c r="H810" s="30"/>
      <c r="I810" s="30"/>
      <c r="J810" s="30"/>
    </row>
    <row r="811" spans="1:10" ht="16" x14ac:dyDescent="0.2">
      <c r="A811" s="30"/>
      <c r="B811" s="30"/>
      <c r="C811" s="30"/>
      <c r="D811" s="30"/>
      <c r="E811" s="30"/>
      <c r="F811" s="30"/>
      <c r="G811" s="30"/>
      <c r="H811" s="30"/>
      <c r="I811" s="30"/>
      <c r="J811" s="30"/>
    </row>
    <row r="812" spans="1:10" ht="16" x14ac:dyDescent="0.2">
      <c r="A812" s="30"/>
      <c r="B812" s="30"/>
      <c r="C812" s="30"/>
      <c r="D812" s="30"/>
      <c r="E812" s="30"/>
      <c r="F812" s="30"/>
      <c r="G812" s="30"/>
      <c r="H812" s="30"/>
      <c r="I812" s="30"/>
      <c r="J812" s="30"/>
    </row>
    <row r="813" spans="1:10" ht="16" x14ac:dyDescent="0.2">
      <c r="A813" s="30"/>
      <c r="B813" s="30"/>
      <c r="C813" s="30"/>
      <c r="D813" s="30"/>
      <c r="E813" s="30"/>
      <c r="F813" s="30"/>
      <c r="G813" s="30"/>
      <c r="H813" s="30"/>
      <c r="I813" s="30"/>
      <c r="J813" s="30"/>
    </row>
    <row r="814" spans="1:10" ht="16" x14ac:dyDescent="0.2">
      <c r="A814" s="30"/>
      <c r="B814" s="30"/>
      <c r="C814" s="30"/>
      <c r="D814" s="30"/>
      <c r="E814" s="30"/>
      <c r="F814" s="30"/>
      <c r="G814" s="30"/>
      <c r="H814" s="30"/>
      <c r="I814" s="30"/>
      <c r="J814" s="30"/>
    </row>
    <row r="815" spans="1:10" ht="16" x14ac:dyDescent="0.2">
      <c r="A815" s="30"/>
      <c r="B815" s="30"/>
      <c r="C815" s="30"/>
      <c r="D815" s="30"/>
      <c r="E815" s="30"/>
      <c r="F815" s="30"/>
      <c r="G815" s="30"/>
      <c r="H815" s="30"/>
      <c r="I815" s="30"/>
      <c r="J815" s="30"/>
    </row>
    <row r="816" spans="1:10" ht="16" x14ac:dyDescent="0.2">
      <c r="A816" s="30"/>
      <c r="B816" s="30"/>
      <c r="C816" s="30"/>
      <c r="D816" s="30"/>
      <c r="E816" s="30"/>
      <c r="F816" s="30"/>
      <c r="G816" s="30"/>
      <c r="H816" s="30"/>
      <c r="I816" s="30"/>
      <c r="J816" s="30"/>
    </row>
    <row r="817" spans="1:10" ht="16" x14ac:dyDescent="0.2">
      <c r="A817" s="30"/>
      <c r="B817" s="30"/>
      <c r="C817" s="30"/>
      <c r="D817" s="30"/>
      <c r="E817" s="30"/>
      <c r="F817" s="30"/>
      <c r="G817" s="30"/>
      <c r="H817" s="30"/>
      <c r="I817" s="30"/>
      <c r="J817" s="30"/>
    </row>
    <row r="818" spans="1:10" ht="16" x14ac:dyDescent="0.2">
      <c r="A818" s="30"/>
      <c r="B818" s="30"/>
      <c r="C818" s="30"/>
      <c r="D818" s="30"/>
      <c r="E818" s="30"/>
      <c r="F818" s="30"/>
      <c r="G818" s="30"/>
      <c r="H818" s="30"/>
      <c r="I818" s="30"/>
      <c r="J818" s="30"/>
    </row>
    <row r="819" spans="1:10" ht="16" x14ac:dyDescent="0.2">
      <c r="A819" s="30"/>
      <c r="B819" s="30"/>
      <c r="C819" s="30"/>
      <c r="D819" s="30"/>
      <c r="E819" s="30"/>
      <c r="F819" s="30"/>
      <c r="G819" s="30"/>
      <c r="H819" s="30"/>
      <c r="I819" s="30"/>
      <c r="J819" s="30"/>
    </row>
    <row r="820" spans="1:10" ht="16" x14ac:dyDescent="0.2">
      <c r="A820" s="30"/>
      <c r="B820" s="30"/>
      <c r="C820" s="30"/>
      <c r="D820" s="30"/>
      <c r="E820" s="30"/>
      <c r="F820" s="30"/>
      <c r="G820" s="30"/>
      <c r="H820" s="30"/>
      <c r="I820" s="30"/>
      <c r="J820" s="30"/>
    </row>
    <row r="821" spans="1:10" ht="16" x14ac:dyDescent="0.2">
      <c r="A821" s="30"/>
      <c r="B821" s="30"/>
      <c r="C821" s="30"/>
      <c r="D821" s="30"/>
      <c r="E821" s="30"/>
      <c r="F821" s="30"/>
      <c r="G821" s="30"/>
      <c r="H821" s="30"/>
      <c r="I821" s="30"/>
      <c r="J821" s="30"/>
    </row>
    <row r="822" spans="1:10" ht="16" x14ac:dyDescent="0.2">
      <c r="A822" s="30"/>
      <c r="B822" s="30"/>
      <c r="C822" s="30"/>
      <c r="D822" s="30"/>
      <c r="E822" s="30"/>
      <c r="F822" s="30"/>
      <c r="G822" s="30"/>
      <c r="H822" s="30"/>
      <c r="I822" s="30"/>
      <c r="J822" s="30"/>
    </row>
    <row r="823" spans="1:10" ht="16" x14ac:dyDescent="0.2">
      <c r="A823" s="30"/>
      <c r="B823" s="30"/>
      <c r="C823" s="30"/>
      <c r="D823" s="30"/>
      <c r="E823" s="30"/>
      <c r="F823" s="30"/>
      <c r="G823" s="30"/>
      <c r="H823" s="30"/>
      <c r="I823" s="30"/>
      <c r="J823" s="30"/>
    </row>
    <row r="824" spans="1:10" ht="16" x14ac:dyDescent="0.2">
      <c r="A824" s="30"/>
      <c r="B824" s="30"/>
      <c r="C824" s="30"/>
      <c r="D824" s="30"/>
      <c r="E824" s="30"/>
      <c r="F824" s="30"/>
      <c r="G824" s="30"/>
      <c r="H824" s="30"/>
      <c r="I824" s="30"/>
      <c r="J824" s="30"/>
    </row>
    <row r="825" spans="1:10" ht="16" x14ac:dyDescent="0.2">
      <c r="A825" s="30"/>
      <c r="B825" s="30"/>
      <c r="C825" s="30"/>
      <c r="D825" s="30"/>
      <c r="E825" s="30"/>
      <c r="F825" s="30"/>
      <c r="G825" s="30"/>
      <c r="H825" s="30"/>
      <c r="I825" s="30"/>
      <c r="J825" s="30"/>
    </row>
    <row r="826" spans="1:10" ht="16" x14ac:dyDescent="0.2">
      <c r="A826" s="30"/>
      <c r="B826" s="30"/>
      <c r="C826" s="30"/>
      <c r="D826" s="30"/>
      <c r="E826" s="30"/>
      <c r="F826" s="30"/>
      <c r="G826" s="30"/>
      <c r="H826" s="30"/>
      <c r="I826" s="30"/>
      <c r="J826" s="30"/>
    </row>
    <row r="827" spans="1:10" ht="16" x14ac:dyDescent="0.2">
      <c r="A827" s="30"/>
      <c r="B827" s="30"/>
      <c r="C827" s="30"/>
      <c r="D827" s="30"/>
      <c r="E827" s="30"/>
      <c r="F827" s="30"/>
      <c r="G827" s="30"/>
      <c r="H827" s="30"/>
      <c r="I827" s="30"/>
      <c r="J827" s="30"/>
    </row>
    <row r="828" spans="1:10" ht="16" x14ac:dyDescent="0.2">
      <c r="A828" s="30"/>
      <c r="B828" s="30"/>
      <c r="C828" s="30"/>
      <c r="D828" s="30"/>
      <c r="E828" s="30"/>
      <c r="F828" s="30"/>
      <c r="G828" s="30"/>
      <c r="H828" s="30"/>
      <c r="I828" s="30"/>
      <c r="J828" s="30"/>
    </row>
    <row r="829" spans="1:10" ht="16" x14ac:dyDescent="0.2">
      <c r="A829" s="30"/>
      <c r="B829" s="30"/>
      <c r="C829" s="30"/>
      <c r="D829" s="30"/>
      <c r="E829" s="30"/>
      <c r="F829" s="30"/>
      <c r="G829" s="30"/>
      <c r="H829" s="30"/>
      <c r="I829" s="30"/>
      <c r="J829" s="30"/>
    </row>
    <row r="830" spans="1:10" ht="16" x14ac:dyDescent="0.2">
      <c r="A830" s="30"/>
      <c r="B830" s="30"/>
      <c r="C830" s="30"/>
      <c r="D830" s="30"/>
      <c r="E830" s="30"/>
      <c r="F830" s="30"/>
      <c r="G830" s="30"/>
      <c r="H830" s="30"/>
      <c r="I830" s="30"/>
      <c r="J830" s="30"/>
    </row>
    <row r="831" spans="1:10" ht="16" x14ac:dyDescent="0.2">
      <c r="A831" s="30"/>
      <c r="B831" s="30"/>
      <c r="C831" s="30"/>
      <c r="D831" s="30"/>
      <c r="E831" s="30"/>
      <c r="F831" s="30"/>
      <c r="G831" s="30"/>
      <c r="H831" s="30"/>
      <c r="I831" s="30"/>
      <c r="J831" s="30"/>
    </row>
    <row r="832" spans="1:10" ht="16" x14ac:dyDescent="0.2">
      <c r="A832" s="30"/>
      <c r="B832" s="30"/>
      <c r="C832" s="30"/>
      <c r="D832" s="30"/>
      <c r="E832" s="30"/>
      <c r="F832" s="30"/>
      <c r="G832" s="30"/>
      <c r="H832" s="30"/>
      <c r="I832" s="30"/>
      <c r="J832" s="30"/>
    </row>
    <row r="833" spans="1:10" ht="16" x14ac:dyDescent="0.2">
      <c r="A833" s="30"/>
      <c r="B833" s="30"/>
      <c r="C833" s="30"/>
      <c r="D833" s="30"/>
      <c r="E833" s="30"/>
      <c r="F833" s="30"/>
      <c r="G833" s="30"/>
      <c r="H833" s="30"/>
      <c r="I833" s="30"/>
      <c r="J833" s="30"/>
    </row>
    <row r="834" spans="1:10" ht="16" x14ac:dyDescent="0.2">
      <c r="A834" s="30"/>
      <c r="B834" s="30"/>
      <c r="C834" s="30"/>
      <c r="D834" s="30"/>
      <c r="E834" s="30"/>
      <c r="F834" s="30"/>
      <c r="G834" s="30"/>
      <c r="H834" s="30"/>
      <c r="I834" s="30"/>
      <c r="J834" s="30"/>
    </row>
    <row r="835" spans="1:10" ht="16" x14ac:dyDescent="0.2">
      <c r="A835" s="30"/>
      <c r="B835" s="30"/>
      <c r="C835" s="30"/>
      <c r="D835" s="30"/>
      <c r="E835" s="30"/>
      <c r="F835" s="30"/>
      <c r="G835" s="30"/>
      <c r="H835" s="30"/>
      <c r="I835" s="30"/>
      <c r="J835" s="30"/>
    </row>
    <row r="836" spans="1:10" ht="16" x14ac:dyDescent="0.2">
      <c r="A836" s="30"/>
      <c r="B836" s="30"/>
      <c r="C836" s="30"/>
      <c r="D836" s="30"/>
      <c r="E836" s="30"/>
      <c r="F836" s="30"/>
      <c r="G836" s="30"/>
      <c r="H836" s="30"/>
      <c r="I836" s="30"/>
      <c r="J836" s="30"/>
    </row>
    <row r="837" spans="1:10" ht="16" x14ac:dyDescent="0.2">
      <c r="A837" s="30"/>
      <c r="B837" s="30"/>
      <c r="C837" s="30"/>
      <c r="D837" s="30"/>
      <c r="E837" s="30"/>
      <c r="F837" s="30"/>
      <c r="G837" s="30"/>
      <c r="H837" s="30"/>
      <c r="I837" s="30"/>
      <c r="J837" s="30"/>
    </row>
    <row r="838" spans="1:10" ht="16" x14ac:dyDescent="0.2">
      <c r="A838" s="30"/>
      <c r="B838" s="30"/>
      <c r="C838" s="30"/>
      <c r="D838" s="30"/>
      <c r="E838" s="30"/>
      <c r="F838" s="30"/>
      <c r="G838" s="30"/>
      <c r="H838" s="30"/>
      <c r="I838" s="30"/>
      <c r="J838" s="30"/>
    </row>
    <row r="839" spans="1:10" ht="16" x14ac:dyDescent="0.2">
      <c r="A839" s="30"/>
      <c r="B839" s="30"/>
      <c r="C839" s="30"/>
      <c r="D839" s="30"/>
      <c r="E839" s="30"/>
      <c r="F839" s="30"/>
      <c r="G839" s="30"/>
      <c r="H839" s="30"/>
      <c r="I839" s="30"/>
      <c r="J839" s="30"/>
    </row>
    <row r="840" spans="1:10" ht="16" x14ac:dyDescent="0.2">
      <c r="A840" s="30"/>
      <c r="B840" s="30"/>
      <c r="C840" s="30"/>
      <c r="D840" s="30"/>
      <c r="E840" s="30"/>
      <c r="F840" s="30"/>
      <c r="G840" s="30"/>
      <c r="H840" s="30"/>
      <c r="I840" s="30"/>
      <c r="J840" s="30"/>
    </row>
    <row r="841" spans="1:10" ht="16" x14ac:dyDescent="0.2">
      <c r="A841" s="30"/>
      <c r="B841" s="30"/>
      <c r="C841" s="30"/>
      <c r="D841" s="30"/>
      <c r="E841" s="30"/>
      <c r="F841" s="30"/>
      <c r="G841" s="30"/>
      <c r="H841" s="30"/>
      <c r="I841" s="30"/>
      <c r="J841" s="30"/>
    </row>
    <row r="842" spans="1:10" ht="16" x14ac:dyDescent="0.2">
      <c r="A842" s="30"/>
      <c r="B842" s="30"/>
      <c r="C842" s="30"/>
      <c r="D842" s="30"/>
      <c r="E842" s="30"/>
      <c r="F842" s="30"/>
      <c r="G842" s="30"/>
      <c r="H842" s="30"/>
      <c r="I842" s="30"/>
      <c r="J842" s="30"/>
    </row>
    <row r="843" spans="1:10" ht="16" x14ac:dyDescent="0.2">
      <c r="A843" s="30"/>
      <c r="B843" s="30"/>
      <c r="C843" s="30"/>
      <c r="D843" s="30"/>
      <c r="E843" s="30"/>
      <c r="F843" s="30"/>
      <c r="G843" s="30"/>
      <c r="H843" s="30"/>
      <c r="I843" s="30"/>
      <c r="J843" s="30"/>
    </row>
    <row r="844" spans="1:10" ht="16" x14ac:dyDescent="0.2">
      <c r="A844" s="30"/>
      <c r="B844" s="30"/>
      <c r="C844" s="30"/>
      <c r="D844" s="30"/>
      <c r="E844" s="30"/>
      <c r="F844" s="30"/>
      <c r="G844" s="30"/>
      <c r="H844" s="30"/>
      <c r="I844" s="30"/>
      <c r="J844" s="30"/>
    </row>
    <row r="845" spans="1:10" ht="16" x14ac:dyDescent="0.2">
      <c r="A845" s="30"/>
      <c r="B845" s="30"/>
      <c r="C845" s="30"/>
      <c r="D845" s="30"/>
      <c r="E845" s="30"/>
      <c r="F845" s="30"/>
      <c r="G845" s="30"/>
      <c r="H845" s="30"/>
      <c r="I845" s="30"/>
      <c r="J845" s="30"/>
    </row>
    <row r="846" spans="1:10" ht="16" x14ac:dyDescent="0.2">
      <c r="A846" s="30"/>
      <c r="B846" s="30"/>
      <c r="C846" s="30"/>
      <c r="D846" s="30"/>
      <c r="E846" s="30"/>
      <c r="F846" s="30"/>
      <c r="G846" s="30"/>
      <c r="H846" s="30"/>
      <c r="I846" s="30"/>
      <c r="J846" s="30"/>
    </row>
    <row r="847" spans="1:10" ht="16" x14ac:dyDescent="0.2">
      <c r="A847" s="30"/>
      <c r="B847" s="30"/>
      <c r="C847" s="30"/>
      <c r="D847" s="30"/>
      <c r="E847" s="30"/>
      <c r="F847" s="30"/>
      <c r="G847" s="30"/>
      <c r="H847" s="30"/>
      <c r="I847" s="30"/>
      <c r="J847" s="30"/>
    </row>
    <row r="848" spans="1:10" ht="16" x14ac:dyDescent="0.2">
      <c r="A848" s="30"/>
      <c r="B848" s="30"/>
      <c r="C848" s="30"/>
      <c r="D848" s="30"/>
      <c r="E848" s="30"/>
      <c r="F848" s="30"/>
      <c r="G848" s="30"/>
      <c r="H848" s="30"/>
      <c r="I848" s="30"/>
      <c r="J848" s="30"/>
    </row>
    <row r="849" spans="1:10" ht="16" x14ac:dyDescent="0.2">
      <c r="A849" s="30"/>
      <c r="B849" s="30"/>
      <c r="C849" s="30"/>
      <c r="D849" s="30"/>
      <c r="E849" s="30"/>
      <c r="F849" s="30"/>
      <c r="G849" s="30"/>
      <c r="H849" s="30"/>
      <c r="I849" s="30"/>
      <c r="J849" s="30"/>
    </row>
    <row r="850" spans="1:10" ht="16" x14ac:dyDescent="0.2">
      <c r="A850" s="30"/>
      <c r="B850" s="30"/>
      <c r="C850" s="30"/>
      <c r="D850" s="30"/>
      <c r="E850" s="30"/>
      <c r="F850" s="30"/>
      <c r="G850" s="30"/>
      <c r="H850" s="30"/>
      <c r="I850" s="30"/>
      <c r="J850" s="30"/>
    </row>
    <row r="851" spans="1:10" ht="16" x14ac:dyDescent="0.2">
      <c r="A851" s="30"/>
      <c r="B851" s="30"/>
      <c r="C851" s="30"/>
      <c r="D851" s="30"/>
      <c r="E851" s="30"/>
      <c r="F851" s="30"/>
      <c r="G851" s="30"/>
      <c r="H851" s="30"/>
      <c r="I851" s="30"/>
      <c r="J851" s="30"/>
    </row>
    <row r="852" spans="1:10" ht="16" x14ac:dyDescent="0.2">
      <c r="A852" s="30"/>
      <c r="B852" s="30"/>
      <c r="C852" s="30"/>
      <c r="D852" s="30"/>
      <c r="E852" s="30"/>
      <c r="F852" s="30"/>
      <c r="G852" s="30"/>
      <c r="H852" s="30"/>
      <c r="I852" s="30"/>
      <c r="J852" s="30"/>
    </row>
    <row r="853" spans="1:10" ht="16" x14ac:dyDescent="0.2">
      <c r="A853" s="30"/>
      <c r="B853" s="30"/>
      <c r="C853" s="30"/>
      <c r="D853" s="30"/>
      <c r="E853" s="30"/>
      <c r="F853" s="30"/>
      <c r="G853" s="30"/>
      <c r="H853" s="30"/>
      <c r="I853" s="30"/>
      <c r="J853" s="30"/>
    </row>
    <row r="854" spans="1:10" ht="16" x14ac:dyDescent="0.2">
      <c r="A854" s="30"/>
      <c r="B854" s="30"/>
      <c r="C854" s="30"/>
      <c r="D854" s="30"/>
      <c r="E854" s="30"/>
      <c r="F854" s="30"/>
      <c r="G854" s="30"/>
      <c r="H854" s="30"/>
      <c r="I854" s="30"/>
      <c r="J854" s="30"/>
    </row>
    <row r="855" spans="1:10" ht="16" x14ac:dyDescent="0.2">
      <c r="A855" s="30"/>
      <c r="B855" s="30"/>
      <c r="C855" s="30"/>
      <c r="D855" s="30"/>
      <c r="E855" s="30"/>
      <c r="F855" s="30"/>
      <c r="G855" s="30"/>
      <c r="H855" s="30"/>
      <c r="I855" s="30"/>
      <c r="J855" s="30"/>
    </row>
    <row r="856" spans="1:10" ht="16" x14ac:dyDescent="0.2">
      <c r="A856" s="30"/>
      <c r="B856" s="30"/>
      <c r="C856" s="30"/>
      <c r="D856" s="30"/>
      <c r="E856" s="30"/>
      <c r="F856" s="30"/>
      <c r="G856" s="30"/>
      <c r="H856" s="30"/>
      <c r="I856" s="30"/>
      <c r="J856" s="30"/>
    </row>
    <row r="857" spans="1:10" ht="16" x14ac:dyDescent="0.2">
      <c r="A857" s="30"/>
      <c r="B857" s="30"/>
      <c r="C857" s="30"/>
      <c r="D857" s="30"/>
      <c r="E857" s="30"/>
      <c r="F857" s="30"/>
      <c r="G857" s="30"/>
      <c r="H857" s="30"/>
      <c r="I857" s="30"/>
      <c r="J857" s="30"/>
    </row>
    <row r="858" spans="1:10" ht="16" x14ac:dyDescent="0.2">
      <c r="A858" s="30"/>
      <c r="B858" s="30"/>
      <c r="C858" s="30"/>
      <c r="D858" s="30"/>
      <c r="E858" s="30"/>
      <c r="F858" s="30"/>
      <c r="G858" s="30"/>
      <c r="H858" s="30"/>
      <c r="I858" s="30"/>
      <c r="J858" s="30"/>
    </row>
    <row r="859" spans="1:10" ht="16" x14ac:dyDescent="0.2">
      <c r="A859" s="30"/>
      <c r="B859" s="30"/>
      <c r="C859" s="30"/>
      <c r="D859" s="30"/>
      <c r="E859" s="30"/>
      <c r="F859" s="30"/>
      <c r="G859" s="30"/>
      <c r="H859" s="30"/>
      <c r="I859" s="30"/>
      <c r="J859" s="30"/>
    </row>
    <row r="860" spans="1:10" ht="16" x14ac:dyDescent="0.2">
      <c r="A860" s="30"/>
      <c r="B860" s="30"/>
      <c r="C860" s="30"/>
      <c r="D860" s="30"/>
      <c r="E860" s="30"/>
      <c r="F860" s="30"/>
      <c r="G860" s="30"/>
      <c r="H860" s="30"/>
      <c r="I860" s="30"/>
      <c r="J860" s="30"/>
    </row>
    <row r="861" spans="1:10" ht="16" x14ac:dyDescent="0.2">
      <c r="A861" s="30"/>
      <c r="B861" s="30"/>
      <c r="C861" s="30"/>
      <c r="D861" s="30"/>
      <c r="E861" s="30"/>
      <c r="F861" s="30"/>
      <c r="G861" s="30"/>
      <c r="H861" s="30"/>
      <c r="I861" s="30"/>
      <c r="J861" s="30"/>
    </row>
    <row r="862" spans="1:10" ht="16" x14ac:dyDescent="0.2">
      <c r="A862" s="30"/>
      <c r="B862" s="30"/>
      <c r="C862" s="30"/>
      <c r="D862" s="30"/>
      <c r="E862" s="30"/>
      <c r="F862" s="30"/>
      <c r="G862" s="30"/>
      <c r="H862" s="30"/>
      <c r="I862" s="30"/>
      <c r="J862" s="30"/>
    </row>
    <row r="863" spans="1:10" ht="16" x14ac:dyDescent="0.2">
      <c r="A863" s="30"/>
      <c r="B863" s="30"/>
      <c r="C863" s="30"/>
      <c r="D863" s="30"/>
      <c r="E863" s="30"/>
      <c r="F863" s="30"/>
      <c r="G863" s="30"/>
      <c r="H863" s="30"/>
      <c r="I863" s="30"/>
      <c r="J863" s="30"/>
    </row>
    <row r="864" spans="1:10" ht="16" x14ac:dyDescent="0.2">
      <c r="A864" s="30"/>
      <c r="B864" s="30"/>
      <c r="C864" s="30"/>
      <c r="D864" s="30"/>
      <c r="E864" s="30"/>
      <c r="F864" s="30"/>
      <c r="G864" s="30"/>
      <c r="H864" s="30"/>
      <c r="I864" s="30"/>
      <c r="J864" s="30"/>
    </row>
    <row r="865" spans="1:10" ht="16" x14ac:dyDescent="0.2">
      <c r="A865" s="30"/>
      <c r="B865" s="30"/>
      <c r="C865" s="30"/>
      <c r="D865" s="30"/>
      <c r="E865" s="30"/>
      <c r="F865" s="30"/>
      <c r="G865" s="30"/>
      <c r="H865" s="30"/>
      <c r="I865" s="30"/>
      <c r="J865" s="30"/>
    </row>
    <row r="866" spans="1:10" ht="16" x14ac:dyDescent="0.2">
      <c r="A866" s="30"/>
      <c r="B866" s="30"/>
      <c r="C866" s="30"/>
      <c r="D866" s="30"/>
      <c r="E866" s="30"/>
      <c r="F866" s="30"/>
      <c r="G866" s="30"/>
      <c r="H866" s="30"/>
      <c r="I866" s="30"/>
      <c r="J866" s="30"/>
    </row>
    <row r="867" spans="1:10" ht="16" x14ac:dyDescent="0.2">
      <c r="A867" s="30"/>
      <c r="B867" s="30"/>
      <c r="C867" s="30"/>
      <c r="D867" s="30"/>
      <c r="E867" s="30"/>
      <c r="F867" s="30"/>
      <c r="G867" s="30"/>
      <c r="H867" s="30"/>
      <c r="I867" s="30"/>
      <c r="J867" s="30"/>
    </row>
    <row r="868" spans="1:10" ht="16" x14ac:dyDescent="0.2">
      <c r="A868" s="30"/>
      <c r="B868" s="30"/>
      <c r="C868" s="30"/>
      <c r="D868" s="30"/>
      <c r="E868" s="30"/>
      <c r="F868" s="30"/>
      <c r="G868" s="30"/>
      <c r="H868" s="30"/>
      <c r="I868" s="30"/>
      <c r="J868" s="30"/>
    </row>
    <row r="869" spans="1:10" ht="16" x14ac:dyDescent="0.2">
      <c r="A869" s="30"/>
      <c r="B869" s="30"/>
      <c r="C869" s="30"/>
      <c r="D869" s="30"/>
      <c r="E869" s="30"/>
      <c r="F869" s="30"/>
      <c r="G869" s="30"/>
      <c r="H869" s="30"/>
      <c r="I869" s="30"/>
      <c r="J869" s="30"/>
    </row>
    <row r="870" spans="1:10" ht="16" x14ac:dyDescent="0.2">
      <c r="A870" s="30"/>
      <c r="B870" s="30"/>
      <c r="C870" s="30"/>
      <c r="D870" s="30"/>
      <c r="E870" s="30"/>
      <c r="F870" s="30"/>
      <c r="G870" s="30"/>
      <c r="H870" s="30"/>
      <c r="I870" s="30"/>
      <c r="J870" s="30"/>
    </row>
    <row r="871" spans="1:10" ht="16" x14ac:dyDescent="0.2">
      <c r="A871" s="30"/>
      <c r="B871" s="30"/>
      <c r="C871" s="30"/>
      <c r="D871" s="30"/>
      <c r="E871" s="30"/>
      <c r="F871" s="30"/>
      <c r="G871" s="30"/>
      <c r="H871" s="30"/>
      <c r="I871" s="30"/>
      <c r="J871" s="30"/>
    </row>
    <row r="872" spans="1:10" ht="16" x14ac:dyDescent="0.2">
      <c r="A872" s="30"/>
      <c r="B872" s="30"/>
      <c r="C872" s="30"/>
      <c r="D872" s="30"/>
      <c r="E872" s="30"/>
      <c r="F872" s="30"/>
      <c r="G872" s="30"/>
      <c r="H872" s="30"/>
      <c r="I872" s="30"/>
      <c r="J872" s="30"/>
    </row>
    <row r="873" spans="1:10" ht="16" x14ac:dyDescent="0.2">
      <c r="A873" s="30"/>
      <c r="B873" s="30"/>
      <c r="C873" s="30"/>
      <c r="D873" s="30"/>
      <c r="E873" s="30"/>
      <c r="F873" s="30"/>
      <c r="G873" s="30"/>
      <c r="H873" s="30"/>
      <c r="I873" s="30"/>
      <c r="J873" s="30"/>
    </row>
    <row r="874" spans="1:10" ht="16" x14ac:dyDescent="0.2">
      <c r="A874" s="30"/>
      <c r="B874" s="30"/>
      <c r="C874" s="30"/>
      <c r="D874" s="30"/>
      <c r="E874" s="30"/>
      <c r="F874" s="30"/>
      <c r="G874" s="30"/>
      <c r="H874" s="30"/>
      <c r="I874" s="30"/>
      <c r="J874" s="30"/>
    </row>
    <row r="875" spans="1:10" ht="16" x14ac:dyDescent="0.2">
      <c r="A875" s="30"/>
      <c r="B875" s="30"/>
      <c r="C875" s="30"/>
      <c r="D875" s="30"/>
      <c r="E875" s="30"/>
      <c r="F875" s="30"/>
      <c r="G875" s="30"/>
      <c r="H875" s="30"/>
      <c r="I875" s="30"/>
      <c r="J875" s="30"/>
    </row>
    <row r="876" spans="1:10" ht="16" x14ac:dyDescent="0.2">
      <c r="A876" s="30"/>
      <c r="B876" s="30"/>
      <c r="C876" s="30"/>
      <c r="D876" s="30"/>
      <c r="E876" s="30"/>
      <c r="F876" s="30"/>
      <c r="G876" s="30"/>
      <c r="H876" s="30"/>
      <c r="I876" s="30"/>
      <c r="J876" s="30"/>
    </row>
    <row r="877" spans="1:10" ht="16" x14ac:dyDescent="0.2">
      <c r="A877" s="30"/>
      <c r="B877" s="30"/>
      <c r="C877" s="30"/>
      <c r="D877" s="30"/>
      <c r="E877" s="30"/>
      <c r="F877" s="30"/>
      <c r="G877" s="30"/>
      <c r="H877" s="30"/>
      <c r="I877" s="30"/>
      <c r="J877" s="30"/>
    </row>
    <row r="878" spans="1:10" ht="16" x14ac:dyDescent="0.2">
      <c r="A878" s="30"/>
      <c r="B878" s="30"/>
      <c r="C878" s="30"/>
      <c r="D878" s="30"/>
      <c r="E878" s="30"/>
      <c r="F878" s="30"/>
      <c r="G878" s="30"/>
      <c r="H878" s="30"/>
      <c r="I878" s="30"/>
      <c r="J878" s="30"/>
    </row>
    <row r="879" spans="1:10" ht="16" x14ac:dyDescent="0.2">
      <c r="A879" s="30"/>
      <c r="B879" s="30"/>
      <c r="C879" s="30"/>
      <c r="D879" s="30"/>
      <c r="E879" s="30"/>
      <c r="F879" s="30"/>
      <c r="G879" s="30"/>
      <c r="H879" s="30"/>
      <c r="I879" s="30"/>
      <c r="J879" s="30"/>
    </row>
    <row r="880" spans="1:10" ht="16" x14ac:dyDescent="0.2">
      <c r="A880" s="30"/>
      <c r="B880" s="30"/>
      <c r="C880" s="30"/>
      <c r="D880" s="30"/>
      <c r="E880" s="30"/>
      <c r="F880" s="30"/>
      <c r="G880" s="30"/>
      <c r="H880" s="30"/>
      <c r="I880" s="30"/>
      <c r="J880" s="30"/>
    </row>
    <row r="881" spans="1:10" ht="16" x14ac:dyDescent="0.2">
      <c r="A881" s="30"/>
      <c r="B881" s="30"/>
      <c r="C881" s="30"/>
      <c r="D881" s="30"/>
      <c r="E881" s="30"/>
      <c r="F881" s="30"/>
      <c r="G881" s="30"/>
      <c r="H881" s="30"/>
      <c r="I881" s="30"/>
      <c r="J881" s="30"/>
    </row>
    <row r="882" spans="1:10" ht="16" x14ac:dyDescent="0.2">
      <c r="A882" s="30"/>
      <c r="B882" s="30"/>
      <c r="C882" s="30"/>
      <c r="D882" s="30"/>
      <c r="E882" s="30"/>
      <c r="F882" s="30"/>
      <c r="G882" s="30"/>
      <c r="H882" s="30"/>
      <c r="I882" s="30"/>
      <c r="J882" s="30"/>
    </row>
    <row r="883" spans="1:10" ht="16" x14ac:dyDescent="0.2">
      <c r="A883" s="30"/>
      <c r="B883" s="30"/>
      <c r="C883" s="30"/>
      <c r="D883" s="30"/>
      <c r="E883" s="30"/>
      <c r="F883" s="30"/>
      <c r="G883" s="30"/>
      <c r="H883" s="30"/>
      <c r="I883" s="30"/>
      <c r="J883" s="30"/>
    </row>
    <row r="884" spans="1:10" ht="16" x14ac:dyDescent="0.2">
      <c r="A884" s="30"/>
      <c r="B884" s="30"/>
      <c r="C884" s="30"/>
      <c r="D884" s="30"/>
      <c r="E884" s="30"/>
      <c r="F884" s="30"/>
      <c r="G884" s="30"/>
      <c r="H884" s="30"/>
      <c r="I884" s="30"/>
      <c r="J884" s="30"/>
    </row>
    <row r="885" spans="1:10" ht="16" x14ac:dyDescent="0.2">
      <c r="A885" s="30"/>
      <c r="B885" s="30"/>
      <c r="C885" s="30"/>
      <c r="D885" s="30"/>
      <c r="E885" s="30"/>
      <c r="F885" s="30"/>
      <c r="G885" s="30"/>
      <c r="H885" s="30"/>
      <c r="I885" s="30"/>
      <c r="J885" s="30"/>
    </row>
    <row r="886" spans="1:10" ht="16" x14ac:dyDescent="0.2">
      <c r="A886" s="30"/>
      <c r="B886" s="30"/>
      <c r="C886" s="30"/>
      <c r="D886" s="30"/>
      <c r="E886" s="30"/>
      <c r="F886" s="30"/>
      <c r="G886" s="30"/>
      <c r="H886" s="30"/>
      <c r="I886" s="30"/>
      <c r="J886" s="30"/>
    </row>
    <row r="887" spans="1:10" ht="16" x14ac:dyDescent="0.2">
      <c r="A887" s="30"/>
      <c r="B887" s="30"/>
      <c r="C887" s="30"/>
      <c r="D887" s="30"/>
      <c r="E887" s="30"/>
      <c r="F887" s="30"/>
      <c r="G887" s="30"/>
      <c r="H887" s="30"/>
      <c r="I887" s="30"/>
      <c r="J887" s="30"/>
    </row>
    <row r="888" spans="1:10" ht="16" x14ac:dyDescent="0.2">
      <c r="A888" s="30"/>
      <c r="B888" s="30"/>
      <c r="C888" s="30"/>
      <c r="D888" s="30"/>
      <c r="E888" s="30"/>
      <c r="F888" s="30"/>
      <c r="G888" s="30"/>
      <c r="H888" s="30"/>
      <c r="I888" s="30"/>
      <c r="J888" s="30"/>
    </row>
    <row r="889" spans="1:10" ht="16" x14ac:dyDescent="0.2">
      <c r="A889" s="30"/>
      <c r="B889" s="30"/>
      <c r="C889" s="30"/>
      <c r="D889" s="30"/>
      <c r="E889" s="30"/>
      <c r="F889" s="30"/>
      <c r="G889" s="30"/>
      <c r="H889" s="30"/>
      <c r="I889" s="30"/>
      <c r="J889" s="30"/>
    </row>
    <row r="890" spans="1:10" ht="16" x14ac:dyDescent="0.2">
      <c r="A890" s="30"/>
      <c r="B890" s="30"/>
      <c r="C890" s="30"/>
      <c r="D890" s="30"/>
      <c r="E890" s="30"/>
      <c r="F890" s="30"/>
      <c r="G890" s="30"/>
      <c r="H890" s="30"/>
      <c r="I890" s="30"/>
      <c r="J890" s="30"/>
    </row>
    <row r="891" spans="1:10" ht="16" x14ac:dyDescent="0.2">
      <c r="A891" s="30"/>
      <c r="B891" s="30"/>
      <c r="C891" s="30"/>
      <c r="D891" s="30"/>
      <c r="E891" s="30"/>
      <c r="F891" s="30"/>
      <c r="G891" s="30"/>
      <c r="H891" s="30"/>
      <c r="I891" s="30"/>
      <c r="J891" s="30"/>
    </row>
    <row r="892" spans="1:10" ht="16" x14ac:dyDescent="0.2">
      <c r="A892" s="30"/>
      <c r="B892" s="30"/>
      <c r="C892" s="30"/>
      <c r="D892" s="30"/>
      <c r="E892" s="30"/>
      <c r="F892" s="30"/>
      <c r="G892" s="30"/>
      <c r="H892" s="30"/>
      <c r="I892" s="30"/>
      <c r="J892" s="30"/>
    </row>
    <row r="893" spans="1:10" ht="16" x14ac:dyDescent="0.2">
      <c r="A893" s="30"/>
      <c r="B893" s="30"/>
      <c r="C893" s="30"/>
      <c r="D893" s="30"/>
      <c r="E893" s="30"/>
      <c r="F893" s="30"/>
      <c r="G893" s="30"/>
      <c r="H893" s="30"/>
      <c r="I893" s="30"/>
      <c r="J893" s="30"/>
    </row>
    <row r="894" spans="1:10" ht="16" x14ac:dyDescent="0.2">
      <c r="A894" s="30"/>
      <c r="B894" s="30"/>
      <c r="C894" s="30"/>
      <c r="D894" s="30"/>
      <c r="E894" s="30"/>
      <c r="F894" s="30"/>
      <c r="G894" s="30"/>
      <c r="H894" s="30"/>
      <c r="I894" s="30"/>
      <c r="J894" s="30"/>
    </row>
    <row r="895" spans="1:10" ht="16" x14ac:dyDescent="0.2">
      <c r="A895" s="30"/>
      <c r="B895" s="30"/>
      <c r="C895" s="30"/>
      <c r="D895" s="30"/>
      <c r="E895" s="30"/>
      <c r="F895" s="30"/>
      <c r="G895" s="30"/>
      <c r="H895" s="30"/>
      <c r="I895" s="30"/>
      <c r="J895" s="30"/>
    </row>
    <row r="896" spans="1:10" ht="16" x14ac:dyDescent="0.2">
      <c r="A896" s="30"/>
      <c r="B896" s="30"/>
      <c r="C896" s="30"/>
      <c r="D896" s="30"/>
      <c r="E896" s="30"/>
      <c r="F896" s="30"/>
      <c r="G896" s="30"/>
      <c r="H896" s="30"/>
      <c r="I896" s="30"/>
      <c r="J896" s="30"/>
    </row>
    <row r="897" spans="1:10" ht="16" x14ac:dyDescent="0.2">
      <c r="A897" s="30"/>
      <c r="B897" s="30"/>
      <c r="C897" s="30"/>
      <c r="D897" s="30"/>
      <c r="E897" s="30"/>
      <c r="F897" s="30"/>
      <c r="G897" s="30"/>
      <c r="H897" s="30"/>
      <c r="I897" s="30"/>
      <c r="J897" s="30"/>
    </row>
    <row r="898" spans="1:10" ht="16" x14ac:dyDescent="0.2">
      <c r="A898" s="30"/>
      <c r="B898" s="30"/>
      <c r="C898" s="30"/>
      <c r="D898" s="30"/>
      <c r="E898" s="30"/>
      <c r="F898" s="30"/>
      <c r="G898" s="30"/>
      <c r="H898" s="30"/>
      <c r="I898" s="30"/>
      <c r="J898" s="30"/>
    </row>
    <row r="899" spans="1:10" ht="16" x14ac:dyDescent="0.2">
      <c r="A899" s="30"/>
      <c r="B899" s="30"/>
      <c r="C899" s="30"/>
      <c r="D899" s="30"/>
      <c r="E899" s="30"/>
      <c r="F899" s="30"/>
      <c r="G899" s="30"/>
      <c r="H899" s="30"/>
      <c r="I899" s="30"/>
      <c r="J899" s="30"/>
    </row>
    <row r="900" spans="1:10" ht="16" x14ac:dyDescent="0.2">
      <c r="A900" s="30"/>
      <c r="B900" s="30"/>
      <c r="C900" s="30"/>
      <c r="D900" s="30"/>
      <c r="E900" s="30"/>
      <c r="F900" s="30"/>
      <c r="G900" s="30"/>
      <c r="H900" s="30"/>
      <c r="I900" s="30"/>
      <c r="J900" s="30"/>
    </row>
    <row r="901" spans="1:10" ht="16" x14ac:dyDescent="0.2">
      <c r="A901" s="30"/>
      <c r="B901" s="30"/>
      <c r="C901" s="30"/>
      <c r="D901" s="30"/>
      <c r="E901" s="30"/>
      <c r="F901" s="30"/>
      <c r="G901" s="30"/>
      <c r="H901" s="30"/>
      <c r="I901" s="30"/>
      <c r="J901" s="30"/>
    </row>
    <row r="902" spans="1:10" ht="16" x14ac:dyDescent="0.2">
      <c r="A902" s="30"/>
      <c r="B902" s="30"/>
      <c r="C902" s="30"/>
      <c r="D902" s="30"/>
      <c r="E902" s="30"/>
      <c r="F902" s="30"/>
      <c r="G902" s="30"/>
      <c r="H902" s="30"/>
      <c r="I902" s="30"/>
      <c r="J902" s="30"/>
    </row>
    <row r="903" spans="1:10" ht="16" x14ac:dyDescent="0.2">
      <c r="A903" s="30"/>
      <c r="B903" s="30"/>
      <c r="C903" s="30"/>
      <c r="D903" s="30"/>
      <c r="E903" s="30"/>
      <c r="F903" s="30"/>
      <c r="G903" s="30"/>
      <c r="H903" s="30"/>
      <c r="I903" s="30"/>
      <c r="J903" s="30"/>
    </row>
    <row r="904" spans="1:10" ht="16" x14ac:dyDescent="0.2">
      <c r="A904" s="30"/>
      <c r="B904" s="30"/>
      <c r="C904" s="30"/>
      <c r="D904" s="30"/>
      <c r="E904" s="30"/>
      <c r="F904" s="30"/>
      <c r="G904" s="30"/>
      <c r="H904" s="30"/>
      <c r="I904" s="30"/>
      <c r="J904" s="30"/>
    </row>
    <row r="905" spans="1:10" ht="16" x14ac:dyDescent="0.2">
      <c r="A905" s="30"/>
      <c r="B905" s="30"/>
      <c r="C905" s="30"/>
      <c r="D905" s="30"/>
      <c r="E905" s="30"/>
      <c r="F905" s="30"/>
      <c r="G905" s="30"/>
      <c r="H905" s="30"/>
      <c r="I905" s="30"/>
      <c r="J905" s="30"/>
    </row>
    <row r="906" spans="1:10" ht="16" x14ac:dyDescent="0.2">
      <c r="A906" s="30"/>
      <c r="B906" s="30"/>
      <c r="C906" s="30"/>
      <c r="D906" s="30"/>
      <c r="E906" s="30"/>
      <c r="F906" s="30"/>
      <c r="G906" s="30"/>
      <c r="H906" s="30"/>
      <c r="I906" s="30"/>
      <c r="J906" s="30"/>
    </row>
    <row r="907" spans="1:10" ht="16" x14ac:dyDescent="0.2">
      <c r="A907" s="30"/>
      <c r="B907" s="30"/>
      <c r="C907" s="30"/>
      <c r="D907" s="30"/>
      <c r="E907" s="30"/>
      <c r="F907" s="30"/>
      <c r="G907" s="30"/>
      <c r="H907" s="30"/>
      <c r="I907" s="30"/>
      <c r="J907" s="30"/>
    </row>
    <row r="908" spans="1:10" ht="16" x14ac:dyDescent="0.2">
      <c r="A908" s="30"/>
      <c r="B908" s="30"/>
      <c r="C908" s="30"/>
      <c r="D908" s="30"/>
      <c r="E908" s="30"/>
      <c r="F908" s="30"/>
      <c r="G908" s="30"/>
      <c r="H908" s="30"/>
      <c r="I908" s="30"/>
      <c r="J908" s="30"/>
    </row>
    <row r="909" spans="1:10" ht="16" x14ac:dyDescent="0.2">
      <c r="A909" s="30"/>
      <c r="B909" s="30"/>
      <c r="C909" s="30"/>
      <c r="D909" s="30"/>
      <c r="E909" s="30"/>
      <c r="F909" s="30"/>
      <c r="G909" s="30"/>
      <c r="H909" s="30"/>
      <c r="I909" s="30"/>
      <c r="J909" s="30"/>
    </row>
    <row r="910" spans="1:10" ht="16" x14ac:dyDescent="0.2">
      <c r="A910" s="30"/>
      <c r="B910" s="30"/>
      <c r="C910" s="30"/>
      <c r="D910" s="30"/>
      <c r="E910" s="30"/>
      <c r="F910" s="30"/>
      <c r="G910" s="30"/>
      <c r="H910" s="30"/>
      <c r="I910" s="30"/>
      <c r="J910" s="30"/>
    </row>
    <row r="911" spans="1:10" ht="16" x14ac:dyDescent="0.2">
      <c r="A911" s="30"/>
      <c r="B911" s="30"/>
      <c r="C911" s="30"/>
      <c r="D911" s="30"/>
      <c r="E911" s="30"/>
      <c r="F911" s="30"/>
      <c r="G911" s="30"/>
      <c r="H911" s="30"/>
      <c r="I911" s="30"/>
      <c r="J911" s="30"/>
    </row>
    <row r="912" spans="1:10" ht="16" x14ac:dyDescent="0.2">
      <c r="A912" s="30"/>
      <c r="B912" s="30"/>
      <c r="C912" s="30"/>
      <c r="D912" s="30"/>
      <c r="E912" s="30"/>
      <c r="F912" s="30"/>
      <c r="G912" s="30"/>
      <c r="H912" s="30"/>
      <c r="I912" s="30"/>
      <c r="J912" s="30"/>
    </row>
    <row r="913" spans="1:10" ht="16" x14ac:dyDescent="0.2">
      <c r="A913" s="30"/>
      <c r="B913" s="30"/>
      <c r="C913" s="30"/>
      <c r="D913" s="30"/>
      <c r="E913" s="30"/>
      <c r="F913" s="30"/>
      <c r="G913" s="30"/>
      <c r="H913" s="30"/>
      <c r="I913" s="30"/>
      <c r="J913" s="30"/>
    </row>
    <row r="914" spans="1:10" ht="16" x14ac:dyDescent="0.2">
      <c r="A914" s="30"/>
      <c r="B914" s="30"/>
      <c r="C914" s="30"/>
      <c r="D914" s="30"/>
      <c r="E914" s="30"/>
      <c r="F914" s="30"/>
      <c r="G914" s="30"/>
      <c r="H914" s="30"/>
      <c r="I914" s="30"/>
      <c r="J914" s="30"/>
    </row>
    <row r="915" spans="1:10" ht="16" x14ac:dyDescent="0.2">
      <c r="A915" s="30"/>
      <c r="B915" s="30"/>
      <c r="C915" s="30"/>
      <c r="D915" s="30"/>
      <c r="E915" s="30"/>
      <c r="F915" s="30"/>
      <c r="G915" s="30"/>
      <c r="H915" s="30"/>
      <c r="I915" s="30"/>
      <c r="J915" s="30"/>
    </row>
    <row r="916" spans="1:10" ht="16" x14ac:dyDescent="0.2">
      <c r="A916" s="30"/>
      <c r="B916" s="30"/>
      <c r="C916" s="30"/>
      <c r="D916" s="30"/>
      <c r="E916" s="30"/>
      <c r="F916" s="30"/>
      <c r="G916" s="30"/>
      <c r="H916" s="30"/>
      <c r="I916" s="30"/>
      <c r="J916" s="30"/>
    </row>
    <row r="917" spans="1:10" ht="16" x14ac:dyDescent="0.2">
      <c r="A917" s="30"/>
      <c r="B917" s="30"/>
      <c r="C917" s="30"/>
      <c r="D917" s="30"/>
      <c r="E917" s="30"/>
      <c r="F917" s="30"/>
      <c r="G917" s="30"/>
      <c r="H917" s="30"/>
      <c r="I917" s="30"/>
      <c r="J917" s="30"/>
    </row>
    <row r="918" spans="1:10" ht="16" x14ac:dyDescent="0.2">
      <c r="A918" s="30"/>
      <c r="B918" s="30"/>
      <c r="C918" s="30"/>
      <c r="D918" s="30"/>
      <c r="E918" s="30"/>
      <c r="F918" s="30"/>
      <c r="G918" s="30"/>
      <c r="H918" s="30"/>
      <c r="I918" s="30"/>
      <c r="J918" s="30"/>
    </row>
    <row r="919" spans="1:10" ht="16" x14ac:dyDescent="0.2">
      <c r="A919" s="30"/>
      <c r="B919" s="30"/>
      <c r="C919" s="30"/>
      <c r="D919" s="30"/>
      <c r="E919" s="30"/>
      <c r="F919" s="30"/>
      <c r="G919" s="30"/>
      <c r="H919" s="30"/>
      <c r="I919" s="30"/>
      <c r="J919" s="30"/>
    </row>
    <row r="920" spans="1:10" ht="16" x14ac:dyDescent="0.2">
      <c r="A920" s="30"/>
      <c r="B920" s="30"/>
      <c r="C920" s="30"/>
      <c r="D920" s="30"/>
      <c r="E920" s="30"/>
      <c r="F920" s="30"/>
      <c r="G920" s="30"/>
      <c r="H920" s="30"/>
      <c r="I920" s="30"/>
      <c r="J920" s="30"/>
    </row>
    <row r="921" spans="1:10" ht="16" x14ac:dyDescent="0.2">
      <c r="A921" s="30"/>
      <c r="B921" s="30"/>
      <c r="C921" s="30"/>
      <c r="D921" s="30"/>
      <c r="E921" s="30"/>
      <c r="F921" s="30"/>
      <c r="G921" s="30"/>
      <c r="H921" s="30"/>
      <c r="I921" s="30"/>
      <c r="J921" s="30"/>
    </row>
    <row r="922" spans="1:10" ht="16" x14ac:dyDescent="0.2">
      <c r="A922" s="30"/>
      <c r="B922" s="30"/>
      <c r="C922" s="30"/>
      <c r="D922" s="30"/>
      <c r="E922" s="30"/>
      <c r="F922" s="30"/>
      <c r="G922" s="30"/>
      <c r="H922" s="30"/>
      <c r="I922" s="30"/>
      <c r="J922" s="30"/>
    </row>
    <row r="923" spans="1:10" ht="16" x14ac:dyDescent="0.2">
      <c r="A923" s="30"/>
      <c r="B923" s="30"/>
      <c r="C923" s="30"/>
      <c r="D923" s="30"/>
      <c r="E923" s="30"/>
      <c r="F923" s="30"/>
      <c r="G923" s="30"/>
      <c r="H923" s="30"/>
      <c r="I923" s="30"/>
      <c r="J923" s="30"/>
    </row>
    <row r="924" spans="1:10" ht="16" x14ac:dyDescent="0.2">
      <c r="A924" s="30"/>
      <c r="B924" s="30"/>
      <c r="C924" s="30"/>
      <c r="D924" s="30"/>
      <c r="E924" s="30"/>
      <c r="F924" s="30"/>
      <c r="G924" s="30"/>
      <c r="H924" s="30"/>
      <c r="I924" s="30"/>
      <c r="J924" s="30"/>
    </row>
    <row r="925" spans="1:10" ht="16" x14ac:dyDescent="0.2">
      <c r="A925" s="30"/>
      <c r="B925" s="30"/>
      <c r="C925" s="30"/>
      <c r="D925" s="30"/>
      <c r="E925" s="30"/>
      <c r="F925" s="30"/>
      <c r="G925" s="30"/>
      <c r="H925" s="30"/>
      <c r="I925" s="30"/>
      <c r="J925" s="30"/>
    </row>
    <row r="926" spans="1:10" ht="16" x14ac:dyDescent="0.2">
      <c r="A926" s="30"/>
      <c r="B926" s="30"/>
      <c r="C926" s="30"/>
      <c r="D926" s="30"/>
      <c r="E926" s="30"/>
      <c r="F926" s="30"/>
      <c r="G926" s="30"/>
      <c r="H926" s="30"/>
      <c r="I926" s="30"/>
      <c r="J926" s="30"/>
    </row>
    <row r="927" spans="1:10" ht="16" x14ac:dyDescent="0.2">
      <c r="A927" s="30"/>
      <c r="B927" s="30"/>
      <c r="C927" s="30"/>
      <c r="D927" s="30"/>
      <c r="E927" s="30"/>
      <c r="F927" s="30"/>
      <c r="G927" s="30"/>
      <c r="H927" s="30"/>
      <c r="I927" s="30"/>
      <c r="J927" s="30"/>
    </row>
    <row r="928" spans="1:10" ht="16" x14ac:dyDescent="0.2">
      <c r="A928" s="30"/>
      <c r="B928" s="30"/>
      <c r="C928" s="30"/>
      <c r="D928" s="30"/>
      <c r="E928" s="30"/>
      <c r="F928" s="30"/>
      <c r="G928" s="30"/>
      <c r="H928" s="30"/>
      <c r="I928" s="30"/>
      <c r="J928" s="30"/>
    </row>
    <row r="929" spans="1:10" ht="16" x14ac:dyDescent="0.2">
      <c r="A929" s="30"/>
      <c r="B929" s="30"/>
      <c r="C929" s="30"/>
      <c r="D929" s="30"/>
      <c r="E929" s="30"/>
      <c r="F929" s="30"/>
      <c r="G929" s="30"/>
      <c r="H929" s="30"/>
      <c r="I929" s="30"/>
      <c r="J929" s="30"/>
    </row>
    <row r="930" spans="1:10" ht="16" x14ac:dyDescent="0.2">
      <c r="A930" s="30"/>
      <c r="B930" s="30"/>
      <c r="C930" s="30"/>
      <c r="D930" s="30"/>
      <c r="E930" s="30"/>
      <c r="F930" s="30"/>
      <c r="G930" s="30"/>
      <c r="H930" s="30"/>
      <c r="I930" s="30"/>
      <c r="J930" s="30"/>
    </row>
    <row r="931" spans="1:10" ht="16" x14ac:dyDescent="0.2">
      <c r="A931" s="30"/>
      <c r="B931" s="30"/>
      <c r="C931" s="30"/>
      <c r="D931" s="30"/>
      <c r="E931" s="30"/>
      <c r="F931" s="30"/>
      <c r="G931" s="30"/>
      <c r="H931" s="30"/>
      <c r="I931" s="30"/>
      <c r="J931" s="30"/>
    </row>
    <row r="932" spans="1:10" ht="16" x14ac:dyDescent="0.2">
      <c r="A932" s="30"/>
      <c r="B932" s="30"/>
      <c r="C932" s="30"/>
      <c r="D932" s="30"/>
      <c r="E932" s="30"/>
      <c r="F932" s="30"/>
      <c r="G932" s="30"/>
      <c r="H932" s="30"/>
      <c r="I932" s="30"/>
      <c r="J932" s="30"/>
    </row>
    <row r="933" spans="1:10" ht="16" x14ac:dyDescent="0.2">
      <c r="A933" s="30"/>
      <c r="B933" s="30"/>
      <c r="C933" s="30"/>
      <c r="D933" s="30"/>
      <c r="E933" s="30"/>
      <c r="F933" s="30"/>
      <c r="G933" s="30"/>
      <c r="H933" s="30"/>
      <c r="I933" s="30"/>
      <c r="J933" s="30"/>
    </row>
    <row r="934" spans="1:10" ht="16" x14ac:dyDescent="0.2">
      <c r="A934" s="30"/>
      <c r="B934" s="30"/>
      <c r="C934" s="30"/>
      <c r="D934" s="30"/>
      <c r="E934" s="30"/>
      <c r="F934" s="30"/>
      <c r="G934" s="30"/>
      <c r="H934" s="30"/>
      <c r="I934" s="30"/>
      <c r="J934" s="30"/>
    </row>
    <row r="935" spans="1:10" ht="16" x14ac:dyDescent="0.2">
      <c r="A935" s="30"/>
      <c r="B935" s="30"/>
      <c r="C935" s="30"/>
      <c r="D935" s="30"/>
      <c r="E935" s="30"/>
      <c r="F935" s="30"/>
      <c r="G935" s="30"/>
      <c r="H935" s="30"/>
      <c r="I935" s="30"/>
      <c r="J935" s="30"/>
    </row>
    <row r="936" spans="1:10" ht="16" x14ac:dyDescent="0.2">
      <c r="A936" s="30"/>
      <c r="B936" s="30"/>
      <c r="C936" s="30"/>
      <c r="D936" s="30"/>
      <c r="E936" s="30"/>
      <c r="F936" s="30"/>
      <c r="G936" s="30"/>
      <c r="H936" s="30"/>
      <c r="I936" s="30"/>
      <c r="J936" s="30"/>
    </row>
    <row r="937" spans="1:10" ht="16" x14ac:dyDescent="0.2">
      <c r="A937" s="30"/>
      <c r="B937" s="30"/>
      <c r="C937" s="30"/>
      <c r="D937" s="30"/>
      <c r="E937" s="30"/>
      <c r="F937" s="30"/>
      <c r="G937" s="30"/>
      <c r="H937" s="30"/>
      <c r="I937" s="30"/>
      <c r="J937" s="30"/>
    </row>
    <row r="938" spans="1:10" ht="16" x14ac:dyDescent="0.2">
      <c r="A938" s="30"/>
      <c r="B938" s="30"/>
      <c r="C938" s="30"/>
      <c r="D938" s="30"/>
      <c r="E938" s="30"/>
      <c r="F938" s="30"/>
      <c r="G938" s="30"/>
      <c r="H938" s="30"/>
      <c r="I938" s="30"/>
      <c r="J938" s="30"/>
    </row>
    <row r="939" spans="1:10" ht="16" x14ac:dyDescent="0.2">
      <c r="A939" s="30"/>
      <c r="B939" s="30"/>
      <c r="C939" s="30"/>
      <c r="D939" s="30"/>
      <c r="E939" s="30"/>
      <c r="F939" s="30"/>
      <c r="G939" s="30"/>
      <c r="H939" s="30"/>
      <c r="I939" s="30"/>
      <c r="J939" s="30"/>
    </row>
    <row r="940" spans="1:10" ht="16" x14ac:dyDescent="0.2">
      <c r="A940" s="30"/>
      <c r="B940" s="30"/>
      <c r="C940" s="30"/>
      <c r="D940" s="30"/>
      <c r="E940" s="30"/>
      <c r="F940" s="30"/>
      <c r="G940" s="30"/>
      <c r="H940" s="30"/>
      <c r="I940" s="30"/>
      <c r="J940" s="30"/>
    </row>
    <row r="941" spans="1:10" ht="16" x14ac:dyDescent="0.2">
      <c r="A941" s="30"/>
      <c r="B941" s="30"/>
      <c r="C941" s="30"/>
      <c r="D941" s="30"/>
      <c r="E941" s="30"/>
      <c r="F941" s="30"/>
      <c r="G941" s="30"/>
      <c r="H941" s="30"/>
      <c r="I941" s="30"/>
      <c r="J941" s="30"/>
    </row>
    <row r="942" spans="1:10" ht="16" x14ac:dyDescent="0.2">
      <c r="A942" s="30"/>
      <c r="B942" s="30"/>
      <c r="C942" s="30"/>
      <c r="D942" s="30"/>
      <c r="E942" s="30"/>
      <c r="F942" s="30"/>
      <c r="G942" s="30"/>
      <c r="H942" s="30"/>
      <c r="I942" s="30"/>
      <c r="J942" s="30"/>
    </row>
    <row r="943" spans="1:10" ht="16" x14ac:dyDescent="0.2">
      <c r="A943" s="30"/>
      <c r="B943" s="30"/>
      <c r="C943" s="30"/>
      <c r="D943" s="30"/>
      <c r="E943" s="30"/>
      <c r="F943" s="30"/>
      <c r="G943" s="30"/>
      <c r="H943" s="30"/>
      <c r="I943" s="30"/>
      <c r="J943" s="30"/>
    </row>
    <row r="944" spans="1:10" ht="16" x14ac:dyDescent="0.2">
      <c r="A944" s="30"/>
      <c r="B944" s="30"/>
      <c r="C944" s="30"/>
      <c r="D944" s="30"/>
      <c r="E944" s="30"/>
      <c r="F944" s="30"/>
      <c r="G944" s="30"/>
      <c r="H944" s="30"/>
      <c r="I944" s="30"/>
      <c r="J944" s="30"/>
    </row>
    <row r="945" spans="1:10" ht="16" x14ac:dyDescent="0.2">
      <c r="A945" s="30"/>
      <c r="B945" s="30"/>
      <c r="C945" s="30"/>
      <c r="D945" s="30"/>
      <c r="E945" s="30"/>
      <c r="F945" s="30"/>
      <c r="G945" s="30"/>
      <c r="H945" s="30"/>
      <c r="I945" s="30"/>
      <c r="J945" s="30"/>
    </row>
    <row r="946" spans="1:10" ht="16" x14ac:dyDescent="0.2">
      <c r="A946" s="30"/>
      <c r="B946" s="30"/>
      <c r="C946" s="30"/>
      <c r="D946" s="30"/>
      <c r="E946" s="30"/>
      <c r="F946" s="30"/>
      <c r="G946" s="30"/>
      <c r="H946" s="30"/>
      <c r="I946" s="30"/>
      <c r="J946" s="30"/>
    </row>
    <row r="947" spans="1:10" ht="16" x14ac:dyDescent="0.2">
      <c r="A947" s="30"/>
      <c r="B947" s="30"/>
      <c r="C947" s="30"/>
      <c r="D947" s="30"/>
      <c r="E947" s="30"/>
      <c r="F947" s="30"/>
      <c r="G947" s="30"/>
      <c r="H947" s="30"/>
      <c r="I947" s="30"/>
      <c r="J947" s="30"/>
    </row>
    <row r="948" spans="1:10" ht="16" x14ac:dyDescent="0.2">
      <c r="A948" s="30"/>
      <c r="B948" s="30"/>
      <c r="C948" s="30"/>
      <c r="D948" s="30"/>
      <c r="E948" s="30"/>
      <c r="F948" s="30"/>
      <c r="G948" s="30"/>
      <c r="H948" s="30"/>
      <c r="I948" s="30"/>
      <c r="J948" s="30"/>
    </row>
    <row r="949" spans="1:10" ht="16" x14ac:dyDescent="0.2">
      <c r="A949" s="30"/>
      <c r="B949" s="30"/>
      <c r="C949" s="30"/>
      <c r="D949" s="30"/>
      <c r="E949" s="30"/>
      <c r="F949" s="30"/>
      <c r="G949" s="30"/>
      <c r="H949" s="30"/>
      <c r="I949" s="30"/>
      <c r="J949" s="30"/>
    </row>
    <row r="950" spans="1:10" ht="16" x14ac:dyDescent="0.2">
      <c r="A950" s="30"/>
      <c r="B950" s="30"/>
      <c r="C950" s="30"/>
      <c r="D950" s="30"/>
      <c r="E950" s="30"/>
      <c r="F950" s="30"/>
      <c r="G950" s="30"/>
      <c r="H950" s="30"/>
      <c r="I950" s="30"/>
      <c r="J950" s="30"/>
    </row>
    <row r="951" spans="1:10" ht="16" x14ac:dyDescent="0.2">
      <c r="A951" s="30"/>
      <c r="B951" s="30"/>
      <c r="C951" s="30"/>
      <c r="D951" s="30"/>
      <c r="E951" s="30"/>
      <c r="F951" s="30"/>
      <c r="G951" s="30"/>
      <c r="H951" s="30"/>
      <c r="I951" s="30"/>
      <c r="J951" s="30"/>
    </row>
    <row r="952" spans="1:10" ht="16" x14ac:dyDescent="0.2">
      <c r="A952" s="30"/>
      <c r="B952" s="30"/>
      <c r="C952" s="30"/>
      <c r="D952" s="30"/>
      <c r="E952" s="30"/>
      <c r="F952" s="30"/>
      <c r="G952" s="30"/>
      <c r="H952" s="30"/>
      <c r="I952" s="30"/>
      <c r="J952" s="30"/>
    </row>
    <row r="953" spans="1:10" ht="16" x14ac:dyDescent="0.2">
      <c r="A953" s="30"/>
      <c r="B953" s="30"/>
      <c r="C953" s="30"/>
      <c r="D953" s="30"/>
      <c r="E953" s="30"/>
      <c r="F953" s="30"/>
      <c r="G953" s="30"/>
      <c r="H953" s="30"/>
      <c r="I953" s="30"/>
      <c r="J953" s="30"/>
    </row>
    <row r="954" spans="1:10" ht="16" x14ac:dyDescent="0.2">
      <c r="A954" s="30"/>
      <c r="B954" s="30"/>
      <c r="C954" s="30"/>
      <c r="D954" s="30"/>
      <c r="E954" s="30"/>
      <c r="F954" s="30"/>
      <c r="G954" s="30"/>
      <c r="H954" s="30"/>
      <c r="I954" s="30"/>
      <c r="J954" s="30"/>
    </row>
    <row r="955" spans="1:10" ht="16" x14ac:dyDescent="0.2">
      <c r="A955" s="30"/>
      <c r="B955" s="30"/>
      <c r="C955" s="30"/>
      <c r="D955" s="30"/>
      <c r="E955" s="30"/>
      <c r="F955" s="30"/>
      <c r="G955" s="30"/>
      <c r="H955" s="30"/>
      <c r="I955" s="30"/>
      <c r="J955" s="30"/>
    </row>
    <row r="956" spans="1:10" ht="16" x14ac:dyDescent="0.2">
      <c r="A956" s="30"/>
      <c r="B956" s="30"/>
      <c r="C956" s="30"/>
      <c r="D956" s="30"/>
      <c r="E956" s="30"/>
      <c r="F956" s="30"/>
      <c r="G956" s="30"/>
      <c r="H956" s="30"/>
      <c r="I956" s="30"/>
      <c r="J956" s="30"/>
    </row>
    <row r="957" spans="1:10" ht="16" x14ac:dyDescent="0.2">
      <c r="A957" s="30"/>
      <c r="B957" s="30"/>
      <c r="C957" s="30"/>
      <c r="D957" s="30"/>
      <c r="E957" s="30"/>
      <c r="F957" s="30"/>
      <c r="G957" s="30"/>
      <c r="H957" s="30"/>
      <c r="I957" s="30"/>
      <c r="J957" s="30"/>
    </row>
    <row r="958" spans="1:10" ht="16" x14ac:dyDescent="0.2">
      <c r="A958" s="30"/>
      <c r="B958" s="30"/>
      <c r="C958" s="30"/>
      <c r="D958" s="30"/>
      <c r="E958" s="30"/>
      <c r="F958" s="30"/>
      <c r="G958" s="30"/>
      <c r="H958" s="30"/>
      <c r="I958" s="30"/>
      <c r="J958" s="30"/>
    </row>
    <row r="959" spans="1:10" ht="16" x14ac:dyDescent="0.2">
      <c r="A959" s="30"/>
      <c r="B959" s="30"/>
      <c r="C959" s="30"/>
      <c r="D959" s="30"/>
      <c r="E959" s="30"/>
      <c r="F959" s="30"/>
      <c r="G959" s="30"/>
      <c r="H959" s="30"/>
      <c r="I959" s="30"/>
      <c r="J959" s="30"/>
    </row>
    <row r="960" spans="1:10" ht="16" x14ac:dyDescent="0.2">
      <c r="A960" s="30"/>
      <c r="B960" s="30"/>
      <c r="C960" s="30"/>
      <c r="D960" s="30"/>
      <c r="E960" s="30"/>
      <c r="F960" s="30"/>
      <c r="G960" s="30"/>
      <c r="H960" s="30"/>
      <c r="I960" s="30"/>
      <c r="J960" s="30"/>
    </row>
    <row r="961" spans="1:10" ht="16" x14ac:dyDescent="0.2">
      <c r="A961" s="30"/>
      <c r="B961" s="30"/>
      <c r="C961" s="30"/>
      <c r="D961" s="30"/>
      <c r="E961" s="30"/>
      <c r="F961" s="30"/>
      <c r="G961" s="30"/>
      <c r="H961" s="30"/>
      <c r="I961" s="30"/>
      <c r="J961" s="30"/>
    </row>
    <row r="962" spans="1:10" ht="16" x14ac:dyDescent="0.2">
      <c r="A962" s="30"/>
      <c r="B962" s="30"/>
      <c r="C962" s="30"/>
      <c r="D962" s="30"/>
      <c r="E962" s="30"/>
      <c r="F962" s="30"/>
      <c r="G962" s="30"/>
      <c r="H962" s="30"/>
      <c r="I962" s="30"/>
      <c r="J962" s="30"/>
    </row>
    <row r="963" spans="1:10" ht="16" x14ac:dyDescent="0.2">
      <c r="A963" s="30"/>
      <c r="B963" s="30"/>
      <c r="C963" s="30"/>
      <c r="D963" s="30"/>
      <c r="E963" s="30"/>
      <c r="F963" s="30"/>
      <c r="G963" s="30"/>
      <c r="H963" s="30"/>
      <c r="I963" s="30"/>
      <c r="J963" s="30"/>
    </row>
    <row r="964" spans="1:10" ht="16" x14ac:dyDescent="0.2">
      <c r="A964" s="30"/>
      <c r="B964" s="30"/>
      <c r="C964" s="30"/>
      <c r="D964" s="30"/>
      <c r="E964" s="30"/>
      <c r="F964" s="30"/>
      <c r="G964" s="30"/>
      <c r="H964" s="30"/>
      <c r="I964" s="30"/>
      <c r="J964" s="30"/>
    </row>
    <row r="965" spans="1:10" ht="16" x14ac:dyDescent="0.2">
      <c r="A965" s="30"/>
      <c r="B965" s="30"/>
      <c r="C965" s="30"/>
      <c r="D965" s="30"/>
      <c r="E965" s="30"/>
      <c r="F965" s="30"/>
      <c r="G965" s="30"/>
      <c r="H965" s="30"/>
      <c r="I965" s="30"/>
      <c r="J965" s="30"/>
    </row>
    <row r="966" spans="1:10" ht="16" x14ac:dyDescent="0.2">
      <c r="A966" s="30"/>
      <c r="B966" s="30"/>
      <c r="C966" s="30"/>
      <c r="D966" s="30"/>
      <c r="E966" s="30"/>
      <c r="F966" s="30"/>
      <c r="G966" s="30"/>
      <c r="H966" s="30"/>
      <c r="I966" s="30"/>
      <c r="J966" s="30"/>
    </row>
    <row r="967" spans="1:10" ht="16" x14ac:dyDescent="0.2">
      <c r="A967" s="30"/>
      <c r="B967" s="30"/>
      <c r="C967" s="30"/>
      <c r="D967" s="30"/>
      <c r="E967" s="30"/>
      <c r="F967" s="30"/>
      <c r="G967" s="30"/>
      <c r="H967" s="30"/>
      <c r="I967" s="30"/>
      <c r="J967" s="30"/>
    </row>
    <row r="968" spans="1:10" ht="16" x14ac:dyDescent="0.2">
      <c r="A968" s="30"/>
      <c r="B968" s="30"/>
      <c r="C968" s="30"/>
      <c r="D968" s="30"/>
      <c r="E968" s="30"/>
      <c r="F968" s="30"/>
      <c r="G968" s="30"/>
      <c r="H968" s="30"/>
      <c r="I968" s="30"/>
      <c r="J968" s="30"/>
    </row>
    <row r="969" spans="1:10" ht="16" x14ac:dyDescent="0.2">
      <c r="A969" s="30"/>
      <c r="B969" s="30"/>
      <c r="C969" s="30"/>
      <c r="D969" s="30"/>
      <c r="E969" s="30"/>
      <c r="F969" s="30"/>
      <c r="G969" s="30"/>
      <c r="H969" s="30"/>
      <c r="I969" s="30"/>
      <c r="J969" s="30"/>
    </row>
    <row r="970" spans="1:10" ht="16" x14ac:dyDescent="0.2">
      <c r="A970" s="30"/>
      <c r="B970" s="30"/>
      <c r="C970" s="30"/>
      <c r="D970" s="30"/>
      <c r="E970" s="30"/>
      <c r="F970" s="30"/>
      <c r="G970" s="30"/>
      <c r="H970" s="30"/>
      <c r="I970" s="30"/>
      <c r="J970" s="30"/>
    </row>
    <row r="971" spans="1:10" ht="16" x14ac:dyDescent="0.2">
      <c r="A971" s="30"/>
      <c r="B971" s="30"/>
      <c r="C971" s="30"/>
      <c r="D971" s="30"/>
      <c r="E971" s="30"/>
      <c r="F971" s="30"/>
      <c r="G971" s="30"/>
      <c r="H971" s="30"/>
      <c r="I971" s="30"/>
      <c r="J971" s="30"/>
    </row>
    <row r="972" spans="1:10" ht="16" x14ac:dyDescent="0.2">
      <c r="A972" s="30"/>
      <c r="B972" s="30"/>
      <c r="C972" s="30"/>
      <c r="D972" s="30"/>
      <c r="E972" s="30"/>
      <c r="F972" s="30"/>
      <c r="G972" s="30"/>
      <c r="H972" s="30"/>
      <c r="I972" s="30"/>
      <c r="J972" s="30"/>
    </row>
    <row r="973" spans="1:10" ht="16" x14ac:dyDescent="0.2">
      <c r="A973" s="30"/>
      <c r="B973" s="30"/>
      <c r="C973" s="30"/>
      <c r="D973" s="30"/>
      <c r="E973" s="30"/>
      <c r="F973" s="30"/>
      <c r="G973" s="30"/>
      <c r="H973" s="30"/>
      <c r="I973" s="30"/>
      <c r="J973" s="30"/>
    </row>
    <row r="974" spans="1:10" ht="16" x14ac:dyDescent="0.2">
      <c r="A974" s="30"/>
      <c r="B974" s="30"/>
      <c r="C974" s="30"/>
      <c r="D974" s="30"/>
      <c r="E974" s="30"/>
      <c r="F974" s="30"/>
      <c r="G974" s="30"/>
      <c r="H974" s="30"/>
      <c r="I974" s="30"/>
      <c r="J974" s="30"/>
    </row>
    <row r="975" spans="1:10" ht="16" x14ac:dyDescent="0.2">
      <c r="A975" s="30"/>
      <c r="B975" s="30"/>
      <c r="C975" s="30"/>
      <c r="D975" s="30"/>
      <c r="E975" s="30"/>
      <c r="F975" s="30"/>
      <c r="G975" s="30"/>
      <c r="H975" s="30"/>
      <c r="I975" s="30"/>
      <c r="J975" s="30"/>
    </row>
    <row r="976" spans="1:10" ht="16" x14ac:dyDescent="0.2">
      <c r="A976" s="30"/>
      <c r="B976" s="30"/>
      <c r="C976" s="30"/>
      <c r="D976" s="30"/>
      <c r="E976" s="30"/>
      <c r="F976" s="30"/>
      <c r="G976" s="30"/>
      <c r="H976" s="30"/>
      <c r="I976" s="30"/>
      <c r="J976" s="30"/>
    </row>
    <row r="977" spans="1:10" ht="16" x14ac:dyDescent="0.2">
      <c r="A977" s="30"/>
      <c r="B977" s="30"/>
      <c r="C977" s="30"/>
      <c r="D977" s="30"/>
      <c r="E977" s="30"/>
      <c r="F977" s="30"/>
      <c r="G977" s="30"/>
      <c r="H977" s="30"/>
      <c r="I977" s="30"/>
      <c r="J977" s="30"/>
    </row>
    <row r="978" spans="1:10" ht="16" x14ac:dyDescent="0.2">
      <c r="A978" s="30"/>
      <c r="B978" s="30"/>
      <c r="C978" s="30"/>
      <c r="D978" s="30"/>
      <c r="E978" s="30"/>
      <c r="F978" s="30"/>
      <c r="G978" s="30"/>
      <c r="H978" s="30"/>
      <c r="I978" s="30"/>
      <c r="J978" s="30"/>
    </row>
    <row r="979" spans="1:10" ht="16" x14ac:dyDescent="0.2">
      <c r="A979" s="30"/>
      <c r="B979" s="30"/>
      <c r="C979" s="30"/>
      <c r="D979" s="30"/>
      <c r="E979" s="30"/>
      <c r="F979" s="30"/>
      <c r="G979" s="30"/>
      <c r="H979" s="30"/>
      <c r="I979" s="30"/>
      <c r="J979" s="30"/>
    </row>
    <row r="980" spans="1:10" ht="16" x14ac:dyDescent="0.2">
      <c r="A980" s="30"/>
      <c r="B980" s="30"/>
      <c r="C980" s="30"/>
      <c r="D980" s="30"/>
      <c r="E980" s="30"/>
      <c r="F980" s="30"/>
      <c r="G980" s="30"/>
      <c r="H980" s="30"/>
      <c r="I980" s="30"/>
      <c r="J980" s="30"/>
    </row>
    <row r="981" spans="1:10" ht="16" x14ac:dyDescent="0.2">
      <c r="A981" s="30"/>
      <c r="B981" s="30"/>
      <c r="C981" s="30"/>
      <c r="D981" s="30"/>
      <c r="E981" s="30"/>
      <c r="F981" s="30"/>
      <c r="G981" s="30"/>
      <c r="H981" s="30"/>
      <c r="I981" s="30"/>
      <c r="J981" s="30"/>
    </row>
    <row r="982" spans="1:10" ht="16" x14ac:dyDescent="0.2">
      <c r="A982" s="30"/>
      <c r="B982" s="30"/>
      <c r="C982" s="30"/>
      <c r="D982" s="30"/>
      <c r="E982" s="30"/>
      <c r="F982" s="30"/>
      <c r="G982" s="30"/>
      <c r="H982" s="30"/>
      <c r="I982" s="30"/>
      <c r="J982" s="30"/>
    </row>
    <row r="983" spans="1:10" ht="16" x14ac:dyDescent="0.2">
      <c r="A983" s="30"/>
      <c r="B983" s="30"/>
      <c r="C983" s="30"/>
      <c r="D983" s="30"/>
      <c r="E983" s="30"/>
      <c r="F983" s="30"/>
      <c r="G983" s="30"/>
      <c r="H983" s="30"/>
      <c r="I983" s="30"/>
      <c r="J983" s="30"/>
    </row>
    <row r="984" spans="1:10" ht="16" x14ac:dyDescent="0.2">
      <c r="A984" s="30"/>
      <c r="B984" s="30"/>
      <c r="C984" s="30"/>
      <c r="D984" s="30"/>
      <c r="E984" s="30"/>
      <c r="F984" s="30"/>
      <c r="G984" s="30"/>
      <c r="H984" s="30"/>
      <c r="I984" s="30"/>
      <c r="J984" s="30"/>
    </row>
    <row r="985" spans="1:10" ht="16" x14ac:dyDescent="0.2">
      <c r="A985" s="30"/>
      <c r="B985" s="30"/>
      <c r="C985" s="30"/>
      <c r="D985" s="30"/>
      <c r="E985" s="30"/>
      <c r="F985" s="30"/>
      <c r="G985" s="30"/>
      <c r="H985" s="30"/>
      <c r="I985" s="30"/>
      <c r="J985" s="30"/>
    </row>
    <row r="986" spans="1:10" ht="16" x14ac:dyDescent="0.2">
      <c r="A986" s="30"/>
      <c r="B986" s="30"/>
      <c r="C986" s="30"/>
      <c r="D986" s="30"/>
      <c r="E986" s="30"/>
      <c r="F986" s="30"/>
      <c r="G986" s="30"/>
      <c r="H986" s="30"/>
      <c r="I986" s="30"/>
      <c r="J986" s="30"/>
    </row>
    <row r="987" spans="1:10" ht="16" x14ac:dyDescent="0.2">
      <c r="A987" s="30"/>
      <c r="B987" s="30"/>
      <c r="C987" s="30"/>
      <c r="D987" s="30"/>
      <c r="E987" s="30"/>
      <c r="F987" s="30"/>
      <c r="G987" s="30"/>
      <c r="H987" s="30"/>
      <c r="I987" s="30"/>
      <c r="J987" s="30"/>
    </row>
    <row r="988" spans="1:10" ht="16" x14ac:dyDescent="0.2">
      <c r="A988" s="30"/>
      <c r="B988" s="30"/>
      <c r="C988" s="30"/>
      <c r="D988" s="30"/>
      <c r="E988" s="30"/>
      <c r="F988" s="30"/>
      <c r="G988" s="30"/>
      <c r="H988" s="30"/>
      <c r="I988" s="30"/>
      <c r="J988" s="30"/>
    </row>
    <row r="989" spans="1:10" ht="16" x14ac:dyDescent="0.2">
      <c r="A989" s="30"/>
      <c r="B989" s="30"/>
      <c r="C989" s="30"/>
      <c r="D989" s="30"/>
      <c r="E989" s="30"/>
      <c r="F989" s="30"/>
      <c r="G989" s="30"/>
      <c r="H989" s="30"/>
      <c r="I989" s="30"/>
      <c r="J989" s="30"/>
    </row>
    <row r="990" spans="1:10" ht="16" x14ac:dyDescent="0.2">
      <c r="A990" s="30"/>
      <c r="B990" s="30"/>
      <c r="C990" s="30"/>
      <c r="D990" s="30"/>
      <c r="E990" s="30"/>
      <c r="F990" s="30"/>
      <c r="G990" s="30"/>
      <c r="H990" s="30"/>
      <c r="I990" s="30"/>
      <c r="J990" s="30"/>
    </row>
    <row r="991" spans="1:10" ht="16" x14ac:dyDescent="0.2">
      <c r="A991" s="30"/>
      <c r="B991" s="30"/>
      <c r="C991" s="30"/>
      <c r="D991" s="30"/>
      <c r="E991" s="30"/>
      <c r="F991" s="30"/>
      <c r="G991" s="30"/>
      <c r="H991" s="30"/>
      <c r="I991" s="30"/>
      <c r="J991" s="30"/>
    </row>
    <row r="992" spans="1:10" ht="16" x14ac:dyDescent="0.2">
      <c r="A992" s="30"/>
      <c r="B992" s="30"/>
      <c r="C992" s="30"/>
      <c r="D992" s="30"/>
      <c r="E992" s="30"/>
      <c r="F992" s="30"/>
      <c r="G992" s="30"/>
      <c r="H992" s="30"/>
      <c r="I992" s="30"/>
      <c r="J992" s="30"/>
    </row>
    <row r="993" spans="1:10" ht="16" x14ac:dyDescent="0.2">
      <c r="A993" s="30"/>
      <c r="B993" s="30"/>
      <c r="C993" s="30"/>
      <c r="D993" s="30"/>
      <c r="E993" s="30"/>
      <c r="F993" s="30"/>
      <c r="G993" s="30"/>
      <c r="H993" s="30"/>
      <c r="I993" s="30"/>
      <c r="J993" s="30"/>
    </row>
    <row r="994" spans="1:10" ht="16" x14ac:dyDescent="0.2">
      <c r="A994" s="30"/>
      <c r="B994" s="30"/>
      <c r="C994" s="30"/>
      <c r="D994" s="30"/>
      <c r="E994" s="30"/>
      <c r="F994" s="30"/>
      <c r="G994" s="30"/>
      <c r="H994" s="30"/>
      <c r="I994" s="30"/>
      <c r="J994" s="30"/>
    </row>
    <row r="995" spans="1:10" ht="16" x14ac:dyDescent="0.2">
      <c r="A995" s="30"/>
      <c r="B995" s="30"/>
      <c r="C995" s="30"/>
      <c r="D995" s="30"/>
      <c r="E995" s="30"/>
      <c r="F995" s="30"/>
      <c r="G995" s="30"/>
      <c r="H995" s="30"/>
      <c r="I995" s="30"/>
      <c r="J995" s="30"/>
    </row>
    <row r="996" spans="1:10" ht="16" x14ac:dyDescent="0.2">
      <c r="A996" s="30"/>
      <c r="B996" s="30"/>
      <c r="C996" s="30"/>
      <c r="D996" s="30"/>
      <c r="E996" s="30"/>
      <c r="F996" s="30"/>
      <c r="G996" s="30"/>
      <c r="H996" s="30"/>
      <c r="I996" s="30"/>
      <c r="J996" s="30"/>
    </row>
    <row r="997" spans="1:10" ht="16" x14ac:dyDescent="0.2">
      <c r="A997" s="30"/>
      <c r="B997" s="30"/>
      <c r="C997" s="30"/>
      <c r="D997" s="30"/>
      <c r="E997" s="30"/>
      <c r="F997" s="30"/>
      <c r="G997" s="30"/>
      <c r="H997" s="30"/>
      <c r="I997" s="30"/>
      <c r="J997" s="30"/>
    </row>
    <row r="998" spans="1:10" ht="16" x14ac:dyDescent="0.2">
      <c r="A998" s="30"/>
      <c r="B998" s="30"/>
      <c r="C998" s="30"/>
      <c r="D998" s="30"/>
      <c r="E998" s="30"/>
      <c r="F998" s="30"/>
      <c r="G998" s="30"/>
      <c r="H998" s="30"/>
      <c r="I998" s="30"/>
      <c r="J998" s="30"/>
    </row>
    <row r="999" spans="1:10" ht="16" x14ac:dyDescent="0.2">
      <c r="A999" s="30"/>
      <c r="B999" s="30"/>
      <c r="C999" s="30"/>
      <c r="D999" s="30"/>
      <c r="E999" s="30"/>
      <c r="F999" s="30"/>
      <c r="G999" s="30"/>
      <c r="H999" s="30"/>
      <c r="I999" s="30"/>
      <c r="J999" s="30"/>
    </row>
    <row r="1000" spans="1:10" ht="16" x14ac:dyDescent="0.2">
      <c r="A1000" s="30"/>
      <c r="B1000" s="30"/>
      <c r="C1000" s="30"/>
      <c r="D1000" s="30"/>
      <c r="E1000" s="30"/>
      <c r="F1000" s="30"/>
      <c r="G1000" s="30"/>
      <c r="H1000" s="30"/>
      <c r="I1000" s="30"/>
      <c r="J1000" s="30"/>
    </row>
    <row r="1001" spans="1:10" ht="16" x14ac:dyDescent="0.2">
      <c r="A1001" s="30"/>
      <c r="B1001" s="30"/>
      <c r="C1001" s="30"/>
      <c r="D1001" s="30"/>
      <c r="E1001" s="30"/>
      <c r="F1001" s="30"/>
      <c r="G1001" s="30"/>
      <c r="H1001" s="30"/>
      <c r="I1001" s="30"/>
      <c r="J1001" s="30"/>
    </row>
    <row r="1002" spans="1:10" ht="16" x14ac:dyDescent="0.2">
      <c r="A1002" s="30"/>
      <c r="B1002" s="30"/>
      <c r="C1002" s="30"/>
      <c r="D1002" s="30"/>
      <c r="E1002" s="30"/>
      <c r="F1002" s="30"/>
      <c r="G1002" s="30"/>
      <c r="H1002" s="30"/>
      <c r="I1002" s="30"/>
      <c r="J1002" s="30"/>
    </row>
    <row r="1003" spans="1:10" ht="16" x14ac:dyDescent="0.2">
      <c r="A1003" s="30"/>
      <c r="B1003" s="30"/>
      <c r="C1003" s="30"/>
      <c r="D1003" s="30"/>
      <c r="E1003" s="30"/>
      <c r="F1003" s="30"/>
      <c r="G1003" s="30"/>
      <c r="H1003" s="30"/>
      <c r="I1003" s="30"/>
      <c r="J1003" s="30"/>
    </row>
    <row r="1004" spans="1:10" ht="16" x14ac:dyDescent="0.2">
      <c r="A1004" s="30"/>
      <c r="B1004" s="30"/>
      <c r="C1004" s="30"/>
      <c r="D1004" s="30"/>
      <c r="E1004" s="30"/>
      <c r="F1004" s="30"/>
      <c r="G1004" s="30"/>
      <c r="H1004" s="30"/>
      <c r="I1004" s="30"/>
      <c r="J1004" s="30"/>
    </row>
    <row r="1005" spans="1:10" ht="16" x14ac:dyDescent="0.2">
      <c r="A1005" s="30"/>
      <c r="B1005" s="30"/>
      <c r="C1005" s="30"/>
      <c r="D1005" s="30"/>
      <c r="E1005" s="30"/>
      <c r="F1005" s="30"/>
      <c r="G1005" s="30"/>
      <c r="H1005" s="30"/>
      <c r="I1005" s="30"/>
      <c r="J1005" s="30"/>
    </row>
    <row r="1006" spans="1:10" ht="16" x14ac:dyDescent="0.2">
      <c r="A1006" s="30"/>
      <c r="B1006" s="30"/>
      <c r="C1006" s="30"/>
      <c r="D1006" s="30"/>
      <c r="E1006" s="30"/>
      <c r="F1006" s="30"/>
      <c r="G1006" s="30"/>
      <c r="H1006" s="30"/>
      <c r="I1006" s="30"/>
      <c r="J1006" s="30"/>
    </row>
    <row r="1007" spans="1:10" ht="16" x14ac:dyDescent="0.2">
      <c r="A1007" s="30"/>
      <c r="B1007" s="30"/>
      <c r="C1007" s="30"/>
      <c r="D1007" s="30"/>
      <c r="E1007" s="30"/>
      <c r="F1007" s="30"/>
      <c r="G1007" s="30"/>
      <c r="H1007" s="30"/>
      <c r="I1007" s="30"/>
      <c r="J1007" s="30"/>
    </row>
    <row r="1008" spans="1:10" ht="16" x14ac:dyDescent="0.2">
      <c r="A1008" s="30"/>
      <c r="B1008" s="30"/>
      <c r="C1008" s="30"/>
      <c r="D1008" s="30"/>
      <c r="E1008" s="30"/>
      <c r="F1008" s="30"/>
      <c r="G1008" s="30"/>
      <c r="H1008" s="30"/>
      <c r="I1008" s="30"/>
      <c r="J1008" s="30"/>
    </row>
    <row r="1009" spans="1:10" ht="16" x14ac:dyDescent="0.2">
      <c r="A1009" s="30"/>
      <c r="B1009" s="30"/>
      <c r="C1009" s="30"/>
      <c r="D1009" s="30"/>
      <c r="E1009" s="30"/>
      <c r="F1009" s="30"/>
      <c r="G1009" s="30"/>
      <c r="H1009" s="30"/>
      <c r="I1009" s="30"/>
      <c r="J1009" s="30"/>
    </row>
    <row r="1010" spans="1:10" ht="16" x14ac:dyDescent="0.2">
      <c r="A1010" s="30"/>
      <c r="B1010" s="30"/>
      <c r="C1010" s="30"/>
      <c r="D1010" s="30"/>
      <c r="E1010" s="30"/>
      <c r="F1010" s="30"/>
      <c r="G1010" s="30"/>
      <c r="H1010" s="30"/>
      <c r="I1010" s="30"/>
      <c r="J1010" s="30"/>
    </row>
    <row r="1011" spans="1:10" ht="16" x14ac:dyDescent="0.2">
      <c r="A1011" s="30"/>
      <c r="B1011" s="30"/>
      <c r="C1011" s="30"/>
      <c r="D1011" s="30"/>
      <c r="E1011" s="30"/>
      <c r="F1011" s="30"/>
      <c r="G1011" s="30"/>
      <c r="H1011" s="30"/>
      <c r="I1011" s="30"/>
      <c r="J1011" s="30"/>
    </row>
    <row r="1012" spans="1:10" ht="16" x14ac:dyDescent="0.2">
      <c r="A1012" s="30"/>
      <c r="B1012" s="30"/>
      <c r="C1012" s="30"/>
      <c r="D1012" s="30"/>
      <c r="E1012" s="30"/>
      <c r="F1012" s="30"/>
      <c r="G1012" s="30"/>
      <c r="H1012" s="30"/>
      <c r="I1012" s="30"/>
      <c r="J1012" s="30"/>
    </row>
    <row r="1013" spans="1:10" ht="16" x14ac:dyDescent="0.2">
      <c r="A1013" s="30"/>
      <c r="B1013" s="30"/>
      <c r="C1013" s="30"/>
      <c r="D1013" s="30"/>
      <c r="E1013" s="30"/>
      <c r="F1013" s="30"/>
      <c r="G1013" s="30"/>
      <c r="H1013" s="30"/>
      <c r="I1013" s="30"/>
      <c r="J1013" s="30"/>
    </row>
    <row r="1014" spans="1:10" ht="16" x14ac:dyDescent="0.2">
      <c r="A1014" s="30"/>
      <c r="B1014" s="30"/>
      <c r="C1014" s="30"/>
      <c r="D1014" s="30"/>
      <c r="E1014" s="30"/>
      <c r="F1014" s="30"/>
      <c r="G1014" s="30"/>
      <c r="H1014" s="30"/>
      <c r="I1014" s="30"/>
      <c r="J1014" s="30"/>
    </row>
    <row r="1015" spans="1:10" ht="16" x14ac:dyDescent="0.2">
      <c r="A1015" s="30"/>
      <c r="B1015" s="30"/>
      <c r="C1015" s="30"/>
      <c r="D1015" s="30"/>
      <c r="E1015" s="30"/>
      <c r="F1015" s="30"/>
      <c r="G1015" s="30"/>
      <c r="H1015" s="30"/>
      <c r="I1015" s="30"/>
      <c r="J1015" s="30"/>
    </row>
    <row r="1016" spans="1:10" ht="16" x14ac:dyDescent="0.2">
      <c r="A1016" s="30"/>
      <c r="B1016" s="30"/>
      <c r="C1016" s="30"/>
      <c r="D1016" s="30"/>
      <c r="E1016" s="30"/>
      <c r="F1016" s="30"/>
      <c r="G1016" s="30"/>
      <c r="H1016" s="30"/>
      <c r="I1016" s="30"/>
      <c r="J1016" s="30"/>
    </row>
    <row r="1017" spans="1:10" ht="16" x14ac:dyDescent="0.2">
      <c r="A1017" s="30"/>
      <c r="B1017" s="30"/>
      <c r="C1017" s="30"/>
      <c r="D1017" s="30"/>
      <c r="E1017" s="30"/>
      <c r="F1017" s="30"/>
      <c r="G1017" s="30"/>
      <c r="H1017" s="30"/>
      <c r="I1017" s="30"/>
      <c r="J1017" s="30"/>
    </row>
    <row r="1018" spans="1:10" ht="16" x14ac:dyDescent="0.2">
      <c r="A1018" s="30"/>
      <c r="B1018" s="30"/>
      <c r="C1018" s="30"/>
      <c r="D1018" s="30"/>
      <c r="E1018" s="30"/>
      <c r="F1018" s="30"/>
      <c r="G1018" s="30"/>
      <c r="H1018" s="30"/>
      <c r="I1018" s="30"/>
      <c r="J1018" s="30"/>
    </row>
    <row r="1019" spans="1:10" ht="16" x14ac:dyDescent="0.2">
      <c r="A1019" s="30"/>
      <c r="B1019" s="30"/>
      <c r="C1019" s="30"/>
      <c r="D1019" s="30"/>
      <c r="E1019" s="30"/>
      <c r="F1019" s="30"/>
      <c r="G1019" s="30"/>
      <c r="H1019" s="30"/>
      <c r="I1019" s="30"/>
      <c r="J1019" s="30"/>
    </row>
    <row r="1020" spans="1:10" ht="16" x14ac:dyDescent="0.2">
      <c r="A1020" s="30"/>
      <c r="B1020" s="30"/>
      <c r="C1020" s="30"/>
      <c r="D1020" s="30"/>
      <c r="E1020" s="30"/>
      <c r="F1020" s="30"/>
      <c r="G1020" s="30"/>
      <c r="H1020" s="30"/>
      <c r="I1020" s="30"/>
      <c r="J1020" s="30"/>
    </row>
    <row r="1021" spans="1:10" ht="16" x14ac:dyDescent="0.2">
      <c r="A1021" s="30"/>
      <c r="B1021" s="30"/>
      <c r="C1021" s="30"/>
      <c r="D1021" s="30"/>
      <c r="E1021" s="30"/>
      <c r="F1021" s="30"/>
      <c r="G1021" s="30"/>
      <c r="H1021" s="30"/>
      <c r="I1021" s="30"/>
      <c r="J1021" s="30"/>
    </row>
    <row r="1022" spans="1:10" ht="16" x14ac:dyDescent="0.2">
      <c r="A1022" s="30"/>
      <c r="B1022" s="30"/>
      <c r="C1022" s="30"/>
      <c r="D1022" s="30"/>
      <c r="E1022" s="30"/>
      <c r="F1022" s="30"/>
      <c r="G1022" s="30"/>
      <c r="H1022" s="30"/>
      <c r="I1022" s="30"/>
      <c r="J1022" s="30"/>
    </row>
    <row r="1023" spans="1:10" ht="16" x14ac:dyDescent="0.2">
      <c r="A1023" s="30"/>
      <c r="B1023" s="30"/>
      <c r="C1023" s="30"/>
      <c r="D1023" s="30"/>
      <c r="E1023" s="30"/>
      <c r="F1023" s="30"/>
      <c r="G1023" s="30"/>
      <c r="H1023" s="30"/>
      <c r="I1023" s="30"/>
      <c r="J1023" s="30"/>
    </row>
    <row r="1024" spans="1:10" ht="16" x14ac:dyDescent="0.2">
      <c r="A1024" s="30"/>
      <c r="B1024" s="30"/>
      <c r="C1024" s="30"/>
      <c r="D1024" s="30"/>
      <c r="E1024" s="30"/>
      <c r="F1024" s="30"/>
      <c r="G1024" s="30"/>
      <c r="H1024" s="30"/>
      <c r="I1024" s="30"/>
      <c r="J1024" s="30"/>
    </row>
    <row r="1025" spans="1:10" ht="16" x14ac:dyDescent="0.2">
      <c r="A1025" s="30"/>
      <c r="B1025" s="30"/>
      <c r="C1025" s="30"/>
      <c r="D1025" s="30"/>
      <c r="E1025" s="30"/>
      <c r="F1025" s="30"/>
      <c r="G1025" s="30"/>
      <c r="H1025" s="30"/>
      <c r="I1025" s="30"/>
      <c r="J1025" s="30"/>
    </row>
    <row r="1026" spans="1:10" ht="16" x14ac:dyDescent="0.2">
      <c r="A1026" s="30"/>
      <c r="B1026" s="30"/>
      <c r="C1026" s="30"/>
      <c r="D1026" s="30"/>
      <c r="E1026" s="30"/>
      <c r="F1026" s="30"/>
      <c r="G1026" s="30"/>
      <c r="H1026" s="30"/>
      <c r="I1026" s="30"/>
      <c r="J1026" s="30"/>
    </row>
    <row r="1027" spans="1:10" ht="16" x14ac:dyDescent="0.2">
      <c r="A1027" s="30"/>
      <c r="B1027" s="30"/>
      <c r="C1027" s="30"/>
      <c r="D1027" s="30"/>
      <c r="E1027" s="30"/>
      <c r="F1027" s="30"/>
      <c r="G1027" s="30"/>
      <c r="H1027" s="30"/>
      <c r="I1027" s="30"/>
      <c r="J1027" s="30"/>
    </row>
    <row r="1028" spans="1:10" ht="16" x14ac:dyDescent="0.2">
      <c r="A1028" s="30"/>
      <c r="B1028" s="30"/>
      <c r="C1028" s="30"/>
      <c r="D1028" s="30"/>
      <c r="E1028" s="30"/>
      <c r="F1028" s="30"/>
      <c r="G1028" s="30"/>
      <c r="H1028" s="30"/>
      <c r="I1028" s="30"/>
      <c r="J1028" s="30"/>
    </row>
    <row r="1029" spans="1:10" ht="16" x14ac:dyDescent="0.2">
      <c r="A1029" s="30"/>
      <c r="B1029" s="30"/>
      <c r="C1029" s="30"/>
      <c r="D1029" s="30"/>
      <c r="E1029" s="30"/>
      <c r="F1029" s="30"/>
      <c r="G1029" s="30"/>
      <c r="H1029" s="30"/>
      <c r="I1029" s="30"/>
      <c r="J1029" s="30"/>
    </row>
    <row r="1030" spans="1:10" ht="16" x14ac:dyDescent="0.2">
      <c r="A1030" s="30"/>
      <c r="B1030" s="30"/>
      <c r="C1030" s="30"/>
      <c r="D1030" s="30"/>
      <c r="E1030" s="30"/>
      <c r="F1030" s="30"/>
      <c r="G1030" s="30"/>
      <c r="H1030" s="30"/>
      <c r="I1030" s="30"/>
      <c r="J1030" s="30"/>
    </row>
    <row r="1031" spans="1:10" ht="16" x14ac:dyDescent="0.2">
      <c r="A1031" s="30"/>
      <c r="B1031" s="30"/>
      <c r="C1031" s="30"/>
      <c r="D1031" s="30"/>
      <c r="E1031" s="30"/>
      <c r="F1031" s="30"/>
      <c r="G1031" s="30"/>
      <c r="H1031" s="30"/>
      <c r="I1031" s="30"/>
      <c r="J1031" s="30"/>
    </row>
    <row r="1032" spans="1:10" ht="16" x14ac:dyDescent="0.2">
      <c r="A1032" s="30"/>
      <c r="B1032" s="30"/>
      <c r="C1032" s="30"/>
      <c r="D1032" s="30"/>
      <c r="E1032" s="30"/>
      <c r="F1032" s="30"/>
      <c r="G1032" s="30"/>
      <c r="H1032" s="30"/>
      <c r="I1032" s="30"/>
      <c r="J1032" s="30"/>
    </row>
    <row r="1033" spans="1:10" ht="16" x14ac:dyDescent="0.2">
      <c r="A1033" s="30"/>
      <c r="B1033" s="30"/>
      <c r="C1033" s="30"/>
      <c r="D1033" s="30"/>
      <c r="E1033" s="30"/>
      <c r="F1033" s="30"/>
      <c r="G1033" s="30"/>
      <c r="H1033" s="30"/>
      <c r="I1033" s="30"/>
      <c r="J1033" s="30"/>
    </row>
    <row r="1034" spans="1:10" ht="16" x14ac:dyDescent="0.2">
      <c r="A1034" s="30"/>
      <c r="B1034" s="30"/>
      <c r="C1034" s="30"/>
      <c r="D1034" s="30"/>
      <c r="E1034" s="30"/>
      <c r="F1034" s="30"/>
      <c r="G1034" s="30"/>
      <c r="H1034" s="30"/>
      <c r="I1034" s="30"/>
      <c r="J1034" s="30"/>
    </row>
    <row r="1035" spans="1:10" ht="16" x14ac:dyDescent="0.2">
      <c r="A1035" s="30"/>
      <c r="B1035" s="30"/>
      <c r="C1035" s="30"/>
      <c r="D1035" s="30"/>
      <c r="E1035" s="30"/>
      <c r="F1035" s="30"/>
      <c r="G1035" s="30"/>
      <c r="H1035" s="30"/>
      <c r="I1035" s="30"/>
      <c r="J1035" s="30"/>
    </row>
    <row r="1036" spans="1:10" ht="16" x14ac:dyDescent="0.2">
      <c r="A1036" s="30"/>
      <c r="B1036" s="30"/>
      <c r="C1036" s="30"/>
      <c r="D1036" s="30"/>
      <c r="E1036" s="30"/>
      <c r="F1036" s="30"/>
      <c r="G1036" s="30"/>
      <c r="H1036" s="30"/>
      <c r="I1036" s="30"/>
      <c r="J1036" s="30"/>
    </row>
    <row r="1037" spans="1:10" ht="16" x14ac:dyDescent="0.2">
      <c r="A1037" s="30"/>
      <c r="B1037" s="30"/>
      <c r="C1037" s="30"/>
      <c r="D1037" s="30"/>
      <c r="E1037" s="30"/>
      <c r="F1037" s="30"/>
      <c r="G1037" s="30"/>
      <c r="H1037" s="30"/>
      <c r="I1037" s="30"/>
      <c r="J1037" s="30"/>
    </row>
    <row r="1038" spans="1:10" ht="16" x14ac:dyDescent="0.2">
      <c r="A1038" s="30"/>
      <c r="B1038" s="30"/>
      <c r="C1038" s="30"/>
      <c r="D1038" s="30"/>
      <c r="E1038" s="30"/>
      <c r="F1038" s="30"/>
      <c r="G1038" s="30"/>
      <c r="H1038" s="30"/>
      <c r="I1038" s="30"/>
      <c r="J1038" s="30"/>
    </row>
    <row r="1039" spans="1:10" ht="16" x14ac:dyDescent="0.2">
      <c r="A1039" s="30"/>
      <c r="B1039" s="30"/>
      <c r="C1039" s="30"/>
      <c r="D1039" s="30"/>
      <c r="E1039" s="30"/>
      <c r="F1039" s="30"/>
      <c r="G1039" s="30"/>
      <c r="H1039" s="30"/>
      <c r="I1039" s="30"/>
      <c r="J1039" s="30"/>
    </row>
    <row r="1040" spans="1:10" ht="16" x14ac:dyDescent="0.2">
      <c r="A1040" s="30"/>
      <c r="B1040" s="30"/>
      <c r="C1040" s="30"/>
      <c r="D1040" s="30"/>
      <c r="E1040" s="30"/>
      <c r="F1040" s="30"/>
      <c r="G1040" s="30"/>
      <c r="H1040" s="30"/>
      <c r="I1040" s="30"/>
      <c r="J1040" s="30"/>
    </row>
    <row r="1041" spans="1:10" ht="16" x14ac:dyDescent="0.2">
      <c r="A1041" s="30"/>
      <c r="B1041" s="30"/>
      <c r="C1041" s="30"/>
      <c r="D1041" s="30"/>
      <c r="E1041" s="30"/>
      <c r="F1041" s="30"/>
      <c r="G1041" s="30"/>
      <c r="H1041" s="30"/>
      <c r="I1041" s="30"/>
      <c r="J1041" s="30"/>
    </row>
    <row r="1042" spans="1:10" ht="16" x14ac:dyDescent="0.2">
      <c r="A1042" s="30"/>
      <c r="B1042" s="30"/>
      <c r="C1042" s="30"/>
      <c r="D1042" s="30"/>
      <c r="E1042" s="30"/>
      <c r="F1042" s="30"/>
      <c r="G1042" s="30"/>
      <c r="H1042" s="30"/>
      <c r="I1042" s="30"/>
      <c r="J1042" s="30"/>
    </row>
    <row r="1043" spans="1:10" ht="16" x14ac:dyDescent="0.2">
      <c r="A1043" s="30"/>
      <c r="B1043" s="30"/>
      <c r="C1043" s="30"/>
      <c r="D1043" s="30"/>
      <c r="E1043" s="30"/>
      <c r="F1043" s="30"/>
      <c r="G1043" s="30"/>
      <c r="H1043" s="30"/>
      <c r="I1043" s="30"/>
      <c r="J1043" s="30"/>
    </row>
    <row r="1044" spans="1:10" ht="16" x14ac:dyDescent="0.2">
      <c r="A1044" s="30"/>
      <c r="B1044" s="30"/>
      <c r="C1044" s="30"/>
      <c r="D1044" s="30"/>
      <c r="E1044" s="30"/>
      <c r="F1044" s="30"/>
      <c r="G1044" s="30"/>
      <c r="H1044" s="30"/>
      <c r="I1044" s="30"/>
      <c r="J1044" s="30"/>
    </row>
    <row r="1045" spans="1:10" ht="16" x14ac:dyDescent="0.2">
      <c r="A1045" s="30"/>
      <c r="B1045" s="30"/>
      <c r="C1045" s="30"/>
      <c r="D1045" s="30"/>
      <c r="E1045" s="30"/>
      <c r="F1045" s="30"/>
      <c r="G1045" s="30"/>
      <c r="H1045" s="30"/>
      <c r="I1045" s="30"/>
      <c r="J1045" s="30"/>
    </row>
    <row r="1046" spans="1:10" ht="16" x14ac:dyDescent="0.2">
      <c r="A1046" s="30"/>
      <c r="B1046" s="30"/>
      <c r="C1046" s="30"/>
      <c r="D1046" s="30"/>
      <c r="E1046" s="30"/>
      <c r="F1046" s="30"/>
      <c r="G1046" s="30"/>
      <c r="H1046" s="30"/>
      <c r="I1046" s="30"/>
      <c r="J1046" s="30"/>
    </row>
    <row r="1047" spans="1:10" ht="16" x14ac:dyDescent="0.2">
      <c r="A1047" s="30"/>
      <c r="B1047" s="30"/>
      <c r="C1047" s="30"/>
      <c r="D1047" s="30"/>
      <c r="E1047" s="30"/>
      <c r="F1047" s="30"/>
      <c r="G1047" s="30"/>
      <c r="H1047" s="30"/>
      <c r="I1047" s="30"/>
      <c r="J1047" s="30"/>
    </row>
    <row r="1048" spans="1:10" ht="16" x14ac:dyDescent="0.2">
      <c r="A1048" s="30"/>
      <c r="B1048" s="30"/>
      <c r="C1048" s="30"/>
      <c r="D1048" s="30"/>
      <c r="E1048" s="30"/>
      <c r="F1048" s="30"/>
      <c r="G1048" s="30"/>
      <c r="H1048" s="30"/>
      <c r="I1048" s="30"/>
      <c r="J1048" s="30"/>
    </row>
    <row r="1049" spans="1:10" ht="16" x14ac:dyDescent="0.2">
      <c r="A1049" s="30"/>
      <c r="B1049" s="30"/>
      <c r="C1049" s="30"/>
      <c r="D1049" s="30"/>
      <c r="E1049" s="30"/>
      <c r="F1049" s="30"/>
      <c r="G1049" s="30"/>
      <c r="H1049" s="30"/>
      <c r="I1049" s="30"/>
      <c r="J1049" s="30"/>
    </row>
    <row r="1050" spans="1:10" ht="16" x14ac:dyDescent="0.2">
      <c r="A1050" s="30"/>
      <c r="B1050" s="30"/>
      <c r="C1050" s="30"/>
      <c r="D1050" s="30"/>
      <c r="E1050" s="30"/>
      <c r="F1050" s="30"/>
      <c r="G1050" s="30"/>
      <c r="H1050" s="30"/>
      <c r="I1050" s="30"/>
      <c r="J1050" s="30"/>
    </row>
    <row r="1051" spans="1:10" ht="16" x14ac:dyDescent="0.2">
      <c r="A1051" s="30"/>
      <c r="B1051" s="30"/>
      <c r="C1051" s="30"/>
      <c r="D1051" s="30"/>
      <c r="E1051" s="30"/>
      <c r="F1051" s="30"/>
      <c r="G1051" s="30"/>
      <c r="H1051" s="30"/>
      <c r="I1051" s="30"/>
      <c r="J1051" s="30"/>
    </row>
    <row r="1052" spans="1:10" ht="16" x14ac:dyDescent="0.2">
      <c r="A1052" s="30"/>
      <c r="B1052" s="30"/>
      <c r="C1052" s="30"/>
      <c r="D1052" s="30"/>
      <c r="E1052" s="30"/>
      <c r="F1052" s="30"/>
      <c r="G1052" s="30"/>
      <c r="H1052" s="30"/>
      <c r="I1052" s="30"/>
      <c r="J1052" s="30"/>
    </row>
    <row r="1053" spans="1:10" ht="16" x14ac:dyDescent="0.2">
      <c r="A1053" s="30"/>
      <c r="B1053" s="30"/>
      <c r="C1053" s="30"/>
      <c r="D1053" s="30"/>
      <c r="E1053" s="30"/>
      <c r="F1053" s="30"/>
      <c r="G1053" s="30"/>
      <c r="H1053" s="30"/>
      <c r="I1053" s="30"/>
      <c r="J1053" s="30"/>
    </row>
    <row r="1054" spans="1:10" ht="16" x14ac:dyDescent="0.2">
      <c r="A1054" s="30"/>
      <c r="B1054" s="30"/>
      <c r="C1054" s="30"/>
      <c r="D1054" s="30"/>
      <c r="E1054" s="30"/>
      <c r="F1054" s="30"/>
      <c r="G1054" s="30"/>
      <c r="H1054" s="30"/>
      <c r="I1054" s="30"/>
      <c r="J1054" s="30"/>
    </row>
    <row r="1055" spans="1:10" ht="16" x14ac:dyDescent="0.2">
      <c r="A1055" s="30"/>
      <c r="B1055" s="30"/>
      <c r="C1055" s="30"/>
      <c r="D1055" s="30"/>
      <c r="E1055" s="30"/>
      <c r="F1055" s="30"/>
      <c r="G1055" s="30"/>
      <c r="H1055" s="30"/>
      <c r="I1055" s="30"/>
      <c r="J1055" s="30"/>
    </row>
    <row r="1056" spans="1:10" ht="16" x14ac:dyDescent="0.2">
      <c r="A1056" s="30"/>
      <c r="B1056" s="30"/>
      <c r="C1056" s="30"/>
      <c r="D1056" s="30"/>
      <c r="E1056" s="30"/>
      <c r="F1056" s="30"/>
      <c r="G1056" s="30"/>
      <c r="H1056" s="30"/>
      <c r="I1056" s="30"/>
      <c r="J1056" s="30"/>
    </row>
    <row r="1057" spans="1:10" ht="16" x14ac:dyDescent="0.2">
      <c r="A1057" s="30"/>
      <c r="B1057" s="30"/>
      <c r="C1057" s="30"/>
      <c r="D1057" s="30"/>
      <c r="E1057" s="30"/>
      <c r="F1057" s="30"/>
      <c r="G1057" s="30"/>
      <c r="H1057" s="30"/>
      <c r="I1057" s="30"/>
      <c r="J1057" s="30"/>
    </row>
    <row r="1058" spans="1:10" ht="16" x14ac:dyDescent="0.2">
      <c r="A1058" s="30"/>
      <c r="B1058" s="30"/>
      <c r="C1058" s="30"/>
      <c r="D1058" s="30"/>
      <c r="E1058" s="30"/>
      <c r="F1058" s="30"/>
      <c r="G1058" s="30"/>
      <c r="H1058" s="30"/>
      <c r="I1058" s="30"/>
      <c r="J1058" s="30"/>
    </row>
    <row r="1059" spans="1:10" ht="16" x14ac:dyDescent="0.2">
      <c r="A1059" s="30"/>
      <c r="B1059" s="30"/>
      <c r="C1059" s="30"/>
      <c r="D1059" s="30"/>
      <c r="E1059" s="30"/>
      <c r="F1059" s="30"/>
      <c r="G1059" s="30"/>
      <c r="H1059" s="30"/>
      <c r="I1059" s="30"/>
      <c r="J1059" s="30"/>
    </row>
    <row r="1060" spans="1:10" ht="16" x14ac:dyDescent="0.2">
      <c r="A1060" s="30"/>
      <c r="B1060" s="30"/>
      <c r="C1060" s="30"/>
      <c r="D1060" s="30"/>
      <c r="E1060" s="30"/>
      <c r="F1060" s="30"/>
      <c r="G1060" s="30"/>
      <c r="H1060" s="30"/>
      <c r="I1060" s="30"/>
      <c r="J1060" s="30"/>
    </row>
    <row r="1061" spans="1:10" ht="16" x14ac:dyDescent="0.2">
      <c r="A1061" s="30"/>
      <c r="B1061" s="30"/>
      <c r="C1061" s="30"/>
      <c r="D1061" s="30"/>
      <c r="E1061" s="30"/>
      <c r="F1061" s="30"/>
      <c r="G1061" s="30"/>
      <c r="H1061" s="30"/>
      <c r="I1061" s="30"/>
      <c r="J1061" s="30"/>
    </row>
    <row r="1062" spans="1:10" ht="16" x14ac:dyDescent="0.2">
      <c r="A1062" s="30"/>
      <c r="B1062" s="30"/>
      <c r="C1062" s="30"/>
      <c r="D1062" s="30"/>
      <c r="E1062" s="30"/>
      <c r="F1062" s="30"/>
      <c r="G1062" s="30"/>
      <c r="H1062" s="30"/>
      <c r="I1062" s="30"/>
      <c r="J1062" s="30"/>
    </row>
    <row r="1063" spans="1:10" ht="16" x14ac:dyDescent="0.2">
      <c r="A1063" s="30"/>
      <c r="B1063" s="30"/>
      <c r="C1063" s="30"/>
      <c r="D1063" s="30"/>
      <c r="E1063" s="30"/>
      <c r="F1063" s="30"/>
      <c r="G1063" s="30"/>
      <c r="H1063" s="30"/>
      <c r="I1063" s="30"/>
      <c r="J1063" s="30"/>
    </row>
    <row r="1064" spans="1:10" ht="16" x14ac:dyDescent="0.2">
      <c r="A1064" s="30"/>
      <c r="B1064" s="30"/>
      <c r="C1064" s="30"/>
      <c r="D1064" s="30"/>
      <c r="E1064" s="30"/>
      <c r="F1064" s="30"/>
      <c r="G1064" s="30"/>
      <c r="H1064" s="30"/>
      <c r="I1064" s="30"/>
      <c r="J1064" s="30"/>
    </row>
    <row r="1065" spans="1:10" ht="16" x14ac:dyDescent="0.2">
      <c r="A1065" s="30"/>
      <c r="B1065" s="30"/>
      <c r="C1065" s="30"/>
      <c r="D1065" s="30"/>
      <c r="E1065" s="30"/>
      <c r="F1065" s="30"/>
      <c r="G1065" s="30"/>
      <c r="H1065" s="30"/>
      <c r="I1065" s="30"/>
      <c r="J1065" s="30"/>
    </row>
    <row r="1066" spans="1:10" ht="16" x14ac:dyDescent="0.2">
      <c r="A1066" s="30"/>
      <c r="B1066" s="30"/>
      <c r="C1066" s="30"/>
      <c r="D1066" s="30"/>
      <c r="E1066" s="30"/>
      <c r="F1066" s="30"/>
      <c r="G1066" s="30"/>
      <c r="H1066" s="30"/>
      <c r="I1066" s="30"/>
      <c r="J1066" s="30"/>
    </row>
    <row r="1067" spans="1:10" ht="16" x14ac:dyDescent="0.2">
      <c r="A1067" s="30"/>
      <c r="B1067" s="30"/>
      <c r="C1067" s="30"/>
      <c r="D1067" s="30"/>
      <c r="E1067" s="30"/>
      <c r="F1067" s="30"/>
      <c r="G1067" s="30"/>
      <c r="H1067" s="30"/>
      <c r="I1067" s="30"/>
      <c r="J1067" s="30"/>
    </row>
    <row r="1068" spans="1:10" ht="16" x14ac:dyDescent="0.2">
      <c r="A1068" s="30"/>
      <c r="B1068" s="30"/>
      <c r="C1068" s="30"/>
      <c r="D1068" s="30"/>
      <c r="E1068" s="30"/>
      <c r="F1068" s="30"/>
      <c r="G1068" s="30"/>
      <c r="H1068" s="30"/>
      <c r="I1068" s="30"/>
      <c r="J1068" s="30"/>
    </row>
    <row r="1069" spans="1:10" ht="16" x14ac:dyDescent="0.2">
      <c r="A1069" s="30"/>
      <c r="B1069" s="30"/>
      <c r="C1069" s="30"/>
      <c r="D1069" s="30"/>
      <c r="E1069" s="30"/>
      <c r="F1069" s="30"/>
      <c r="G1069" s="30"/>
      <c r="H1069" s="30"/>
      <c r="I1069" s="30"/>
      <c r="J1069" s="30"/>
    </row>
    <row r="1070" spans="1:10" ht="16" x14ac:dyDescent="0.2">
      <c r="A1070" s="30"/>
      <c r="B1070" s="30"/>
      <c r="C1070" s="30"/>
      <c r="D1070" s="30"/>
      <c r="E1070" s="30"/>
      <c r="F1070" s="30"/>
      <c r="G1070" s="30"/>
      <c r="H1070" s="30"/>
      <c r="I1070" s="30"/>
      <c r="J1070" s="30"/>
    </row>
    <row r="1071" spans="1:10" ht="16" x14ac:dyDescent="0.2">
      <c r="A1071" s="30"/>
      <c r="B1071" s="30"/>
      <c r="C1071" s="30"/>
      <c r="D1071" s="30"/>
      <c r="E1071" s="30"/>
      <c r="F1071" s="30"/>
      <c r="G1071" s="30"/>
      <c r="H1071" s="30"/>
      <c r="I1071" s="30"/>
      <c r="J1071" s="30"/>
    </row>
    <row r="1072" spans="1:10" ht="16" x14ac:dyDescent="0.2">
      <c r="A1072" s="30"/>
      <c r="B1072" s="30"/>
      <c r="C1072" s="30"/>
      <c r="D1072" s="30"/>
      <c r="E1072" s="30"/>
      <c r="F1072" s="30"/>
      <c r="G1072" s="30"/>
      <c r="H1072" s="30"/>
      <c r="I1072" s="30"/>
      <c r="J1072" s="30"/>
    </row>
    <row r="1073" spans="1:10" ht="16" x14ac:dyDescent="0.2">
      <c r="A1073" s="30"/>
      <c r="B1073" s="30"/>
      <c r="C1073" s="30"/>
      <c r="D1073" s="30"/>
      <c r="E1073" s="30"/>
      <c r="F1073" s="30"/>
      <c r="G1073" s="30"/>
      <c r="H1073" s="30"/>
      <c r="I1073" s="30"/>
      <c r="J1073" s="30"/>
    </row>
    <row r="1074" spans="1:10" ht="16" x14ac:dyDescent="0.2">
      <c r="A1074" s="30"/>
      <c r="B1074" s="30"/>
      <c r="C1074" s="30"/>
      <c r="D1074" s="30"/>
      <c r="E1074" s="30"/>
      <c r="F1074" s="30"/>
      <c r="G1074" s="30"/>
      <c r="H1074" s="30"/>
      <c r="I1074" s="30"/>
      <c r="J1074" s="30"/>
    </row>
    <row r="1075" spans="1:10" ht="16" x14ac:dyDescent="0.2">
      <c r="A1075" s="30"/>
      <c r="B1075" s="30"/>
      <c r="C1075" s="30"/>
      <c r="D1075" s="30"/>
      <c r="E1075" s="30"/>
      <c r="F1075" s="30"/>
      <c r="G1075" s="30"/>
      <c r="H1075" s="30"/>
      <c r="I1075" s="30"/>
      <c r="J1075" s="30"/>
    </row>
    <row r="1076" spans="1:10" ht="16" x14ac:dyDescent="0.2">
      <c r="A1076" s="30"/>
      <c r="B1076" s="30"/>
      <c r="C1076" s="30"/>
      <c r="D1076" s="30"/>
      <c r="E1076" s="30"/>
      <c r="F1076" s="30"/>
      <c r="G1076" s="30"/>
      <c r="H1076" s="30"/>
      <c r="I1076" s="30"/>
      <c r="J1076" s="30"/>
    </row>
    <row r="1077" spans="1:10" ht="16" x14ac:dyDescent="0.2">
      <c r="A1077" s="30"/>
      <c r="B1077" s="30"/>
      <c r="C1077" s="30"/>
      <c r="D1077" s="30"/>
      <c r="E1077" s="30"/>
      <c r="F1077" s="30"/>
      <c r="G1077" s="30"/>
      <c r="H1077" s="30"/>
      <c r="I1077" s="30"/>
      <c r="J1077" s="30"/>
    </row>
    <row r="1078" spans="1:10" ht="16" x14ac:dyDescent="0.2">
      <c r="A1078" s="30"/>
      <c r="B1078" s="30"/>
      <c r="C1078" s="30"/>
      <c r="D1078" s="30"/>
      <c r="E1078" s="30"/>
      <c r="F1078" s="30"/>
      <c r="G1078" s="30"/>
      <c r="H1078" s="30"/>
      <c r="I1078" s="30"/>
      <c r="J1078" s="30"/>
    </row>
    <row r="1079" spans="1:10" ht="16" x14ac:dyDescent="0.2">
      <c r="A1079" s="30"/>
      <c r="B1079" s="30"/>
      <c r="C1079" s="30"/>
      <c r="D1079" s="30"/>
      <c r="E1079" s="30"/>
      <c r="F1079" s="30"/>
      <c r="G1079" s="30"/>
      <c r="H1079" s="30"/>
      <c r="I1079" s="30"/>
      <c r="J1079" s="30"/>
    </row>
    <row r="1080" spans="1:10" ht="16" x14ac:dyDescent="0.2">
      <c r="A1080" s="30"/>
      <c r="B1080" s="30"/>
      <c r="C1080" s="30"/>
      <c r="D1080" s="30"/>
      <c r="E1080" s="30"/>
      <c r="F1080" s="30"/>
      <c r="G1080" s="30"/>
      <c r="H1080" s="30"/>
      <c r="I1080" s="30"/>
      <c r="J1080" s="30"/>
    </row>
    <row r="1081" spans="1:10" ht="16" x14ac:dyDescent="0.2">
      <c r="A1081" s="30"/>
      <c r="B1081" s="30"/>
      <c r="C1081" s="30"/>
      <c r="D1081" s="30"/>
      <c r="E1081" s="30"/>
      <c r="F1081" s="30"/>
      <c r="G1081" s="30"/>
      <c r="H1081" s="30"/>
      <c r="I1081" s="30"/>
      <c r="J1081" s="30"/>
    </row>
    <row r="1082" spans="1:10" ht="16" x14ac:dyDescent="0.2">
      <c r="A1082" s="30"/>
      <c r="B1082" s="30"/>
      <c r="C1082" s="30"/>
      <c r="D1082" s="30"/>
      <c r="E1082" s="30"/>
      <c r="F1082" s="30"/>
      <c r="G1082" s="30"/>
      <c r="H1082" s="30"/>
      <c r="I1082" s="30"/>
      <c r="J1082" s="30"/>
    </row>
    <row r="1083" spans="1:10" ht="16" x14ac:dyDescent="0.2">
      <c r="A1083" s="30"/>
      <c r="B1083" s="30"/>
      <c r="C1083" s="30"/>
      <c r="D1083" s="30"/>
      <c r="E1083" s="30"/>
      <c r="F1083" s="30"/>
      <c r="G1083" s="30"/>
      <c r="H1083" s="30"/>
      <c r="I1083" s="30"/>
      <c r="J1083" s="30"/>
    </row>
    <row r="1084" spans="1:10" ht="16" x14ac:dyDescent="0.2">
      <c r="A1084" s="30"/>
      <c r="B1084" s="30"/>
      <c r="C1084" s="30"/>
      <c r="D1084" s="30"/>
      <c r="E1084" s="30"/>
      <c r="F1084" s="30"/>
      <c r="G1084" s="30"/>
      <c r="H1084" s="30"/>
      <c r="I1084" s="30"/>
      <c r="J1084" s="30"/>
    </row>
    <row r="1085" spans="1:10" ht="16" x14ac:dyDescent="0.2">
      <c r="A1085" s="30"/>
      <c r="B1085" s="30"/>
      <c r="C1085" s="30"/>
      <c r="D1085" s="30"/>
      <c r="E1085" s="30"/>
      <c r="F1085" s="30"/>
      <c r="G1085" s="30"/>
      <c r="H1085" s="30"/>
      <c r="I1085" s="30"/>
      <c r="J1085" s="30"/>
    </row>
    <row r="1086" spans="1:10" ht="16" x14ac:dyDescent="0.2">
      <c r="A1086" s="30"/>
      <c r="B1086" s="30"/>
      <c r="C1086" s="30"/>
      <c r="D1086" s="30"/>
      <c r="E1086" s="30"/>
      <c r="F1086" s="30"/>
      <c r="G1086" s="30"/>
      <c r="H1086" s="30"/>
      <c r="I1086" s="30"/>
      <c r="J1086" s="30"/>
    </row>
    <row r="1087" spans="1:10" ht="16" x14ac:dyDescent="0.2">
      <c r="A1087" s="30"/>
      <c r="B1087" s="30"/>
      <c r="C1087" s="30"/>
      <c r="D1087" s="30"/>
      <c r="E1087" s="30"/>
      <c r="F1087" s="30"/>
      <c r="G1087" s="30"/>
      <c r="H1087" s="30"/>
      <c r="I1087" s="30"/>
      <c r="J1087" s="30"/>
    </row>
    <row r="1088" spans="1:10" ht="16" x14ac:dyDescent="0.2">
      <c r="A1088" s="30"/>
      <c r="B1088" s="30"/>
      <c r="C1088" s="30"/>
      <c r="D1088" s="30"/>
      <c r="E1088" s="30"/>
      <c r="F1088" s="30"/>
      <c r="G1088" s="30"/>
      <c r="H1088" s="30"/>
      <c r="I1088" s="30"/>
      <c r="J1088" s="30"/>
    </row>
    <row r="1089" spans="1:10" ht="16" x14ac:dyDescent="0.2">
      <c r="A1089" s="30"/>
      <c r="B1089" s="30"/>
      <c r="C1089" s="30"/>
      <c r="D1089" s="30"/>
      <c r="E1089" s="30"/>
      <c r="F1089" s="30"/>
      <c r="G1089" s="30"/>
      <c r="H1089" s="30"/>
      <c r="I1089" s="30"/>
      <c r="J1089" s="30"/>
    </row>
    <row r="1090" spans="1:10" ht="16" x14ac:dyDescent="0.2">
      <c r="A1090" s="30"/>
      <c r="B1090" s="30"/>
      <c r="C1090" s="30"/>
      <c r="D1090" s="30"/>
      <c r="E1090" s="30"/>
      <c r="F1090" s="30"/>
      <c r="G1090" s="30"/>
      <c r="H1090" s="30"/>
      <c r="I1090" s="30"/>
      <c r="J1090" s="30"/>
    </row>
    <row r="1091" spans="1:10" ht="16" x14ac:dyDescent="0.2">
      <c r="A1091" s="30"/>
      <c r="B1091" s="30"/>
      <c r="C1091" s="30"/>
      <c r="D1091" s="30"/>
      <c r="E1091" s="30"/>
      <c r="F1091" s="30"/>
      <c r="G1091" s="30"/>
      <c r="H1091" s="30"/>
      <c r="I1091" s="30"/>
      <c r="J1091" s="30"/>
    </row>
    <row r="1092" spans="1:10" ht="16" x14ac:dyDescent="0.2">
      <c r="A1092" s="30"/>
      <c r="B1092" s="30"/>
      <c r="C1092" s="30"/>
      <c r="D1092" s="30"/>
      <c r="E1092" s="30"/>
      <c r="F1092" s="30"/>
      <c r="G1092" s="30"/>
      <c r="H1092" s="30"/>
      <c r="I1092" s="30"/>
      <c r="J1092" s="30"/>
    </row>
    <row r="1093" spans="1:10" ht="16" x14ac:dyDescent="0.2">
      <c r="A1093" s="30"/>
      <c r="B1093" s="30"/>
      <c r="C1093" s="30"/>
      <c r="D1093" s="30"/>
      <c r="E1093" s="30"/>
      <c r="F1093" s="30"/>
      <c r="G1093" s="30"/>
      <c r="H1093" s="30"/>
      <c r="I1093" s="30"/>
      <c r="J1093" s="30"/>
    </row>
    <row r="1094" spans="1:10" ht="16" x14ac:dyDescent="0.2">
      <c r="A1094" s="30"/>
      <c r="B1094" s="30"/>
      <c r="C1094" s="30"/>
      <c r="D1094" s="30"/>
      <c r="E1094" s="30"/>
      <c r="F1094" s="30"/>
      <c r="G1094" s="30"/>
      <c r="H1094" s="30"/>
      <c r="I1094" s="30"/>
      <c r="J1094" s="30"/>
    </row>
    <row r="1095" spans="1:10" ht="16" x14ac:dyDescent="0.2">
      <c r="A1095" s="30"/>
      <c r="B1095" s="30"/>
      <c r="C1095" s="30"/>
      <c r="D1095" s="30"/>
      <c r="E1095" s="30"/>
      <c r="F1095" s="30"/>
      <c r="G1095" s="30"/>
      <c r="H1095" s="30"/>
      <c r="I1095" s="30"/>
      <c r="J1095" s="30"/>
    </row>
    <row r="1096" spans="1:10" ht="16" x14ac:dyDescent="0.2">
      <c r="A1096" s="30"/>
      <c r="B1096" s="30"/>
      <c r="C1096" s="30"/>
      <c r="D1096" s="30"/>
      <c r="E1096" s="30"/>
      <c r="F1096" s="30"/>
      <c r="G1096" s="30"/>
      <c r="H1096" s="30"/>
      <c r="I1096" s="30"/>
      <c r="J1096" s="30"/>
    </row>
    <row r="1097" spans="1:10" ht="16" x14ac:dyDescent="0.2">
      <c r="A1097" s="30"/>
      <c r="B1097" s="30"/>
      <c r="C1097" s="30"/>
      <c r="D1097" s="30"/>
      <c r="E1097" s="30"/>
      <c r="F1097" s="30"/>
      <c r="G1097" s="30"/>
      <c r="H1097" s="30"/>
      <c r="I1097" s="30"/>
      <c r="J1097" s="30"/>
    </row>
    <row r="1098" spans="1:10" ht="16" x14ac:dyDescent="0.2">
      <c r="A1098" s="30"/>
      <c r="B1098" s="30"/>
      <c r="C1098" s="30"/>
      <c r="D1098" s="30"/>
      <c r="E1098" s="30"/>
      <c r="F1098" s="30"/>
      <c r="G1098" s="30"/>
      <c r="H1098" s="30"/>
      <c r="I1098" s="30"/>
      <c r="J1098" s="30"/>
    </row>
    <row r="1099" spans="1:10" ht="16" x14ac:dyDescent="0.2">
      <c r="A1099" s="30"/>
      <c r="B1099" s="30"/>
      <c r="C1099" s="30"/>
      <c r="D1099" s="30"/>
      <c r="E1099" s="30"/>
      <c r="F1099" s="30"/>
      <c r="G1099" s="30"/>
      <c r="H1099" s="30"/>
      <c r="I1099" s="30"/>
      <c r="J1099" s="30"/>
    </row>
    <row r="1100" spans="1:10" ht="16" x14ac:dyDescent="0.2">
      <c r="A1100" s="30"/>
      <c r="B1100" s="30"/>
      <c r="C1100" s="30"/>
      <c r="D1100" s="30"/>
      <c r="E1100" s="30"/>
      <c r="F1100" s="30"/>
      <c r="G1100" s="30"/>
      <c r="H1100" s="30"/>
      <c r="I1100" s="30"/>
      <c r="J1100" s="30"/>
    </row>
    <row r="1101" spans="1:10" ht="16" x14ac:dyDescent="0.2">
      <c r="A1101" s="30"/>
      <c r="B1101" s="30"/>
      <c r="C1101" s="30"/>
      <c r="D1101" s="30"/>
      <c r="E1101" s="30"/>
      <c r="F1101" s="30"/>
      <c r="G1101" s="30"/>
      <c r="H1101" s="30"/>
      <c r="I1101" s="30"/>
      <c r="J1101" s="30"/>
    </row>
    <row r="1102" spans="1:10" ht="16" x14ac:dyDescent="0.2">
      <c r="A1102" s="30"/>
      <c r="B1102" s="30"/>
      <c r="C1102" s="30"/>
      <c r="D1102" s="30"/>
      <c r="E1102" s="30"/>
      <c r="F1102" s="30"/>
      <c r="G1102" s="30"/>
      <c r="H1102" s="30"/>
      <c r="I1102" s="30"/>
      <c r="J1102" s="30"/>
    </row>
    <row r="1103" spans="1:10" ht="16" x14ac:dyDescent="0.2">
      <c r="A1103" s="30"/>
      <c r="B1103" s="30"/>
      <c r="C1103" s="30"/>
      <c r="D1103" s="30"/>
      <c r="E1103" s="30"/>
      <c r="F1103" s="30"/>
      <c r="G1103" s="30"/>
      <c r="H1103" s="30"/>
      <c r="I1103" s="30"/>
      <c r="J1103" s="30"/>
    </row>
    <row r="1104" spans="1:10" ht="16" x14ac:dyDescent="0.2">
      <c r="A1104" s="30"/>
      <c r="B1104" s="30"/>
      <c r="C1104" s="30"/>
      <c r="D1104" s="30"/>
      <c r="E1104" s="30"/>
      <c r="F1104" s="30"/>
      <c r="G1104" s="30"/>
      <c r="H1104" s="30"/>
      <c r="I1104" s="30"/>
      <c r="J1104" s="30"/>
    </row>
    <row r="1105" spans="1:10" ht="16" x14ac:dyDescent="0.2">
      <c r="A1105" s="30"/>
      <c r="B1105" s="30"/>
      <c r="C1105" s="30"/>
      <c r="D1105" s="30"/>
      <c r="E1105" s="30"/>
      <c r="F1105" s="30"/>
      <c r="G1105" s="30"/>
      <c r="H1105" s="30"/>
      <c r="I1105" s="30"/>
      <c r="J1105" s="30"/>
    </row>
    <row r="1106" spans="1:10" ht="16" x14ac:dyDescent="0.2">
      <c r="A1106" s="30"/>
      <c r="B1106" s="30"/>
      <c r="C1106" s="30"/>
      <c r="D1106" s="30"/>
      <c r="E1106" s="30"/>
      <c r="F1106" s="30"/>
      <c r="G1106" s="30"/>
      <c r="H1106" s="30"/>
      <c r="I1106" s="30"/>
      <c r="J1106" s="30"/>
    </row>
    <row r="1107" spans="1:10" ht="16" x14ac:dyDescent="0.2">
      <c r="A1107" s="30"/>
      <c r="B1107" s="30"/>
      <c r="C1107" s="30"/>
      <c r="D1107" s="30"/>
      <c r="E1107" s="30"/>
      <c r="F1107" s="30"/>
      <c r="G1107" s="30"/>
      <c r="H1107" s="30"/>
      <c r="I1107" s="30"/>
      <c r="J1107" s="30"/>
    </row>
    <row r="1108" spans="1:10" ht="16" x14ac:dyDescent="0.2">
      <c r="A1108" s="30"/>
      <c r="B1108" s="30"/>
      <c r="C1108" s="30"/>
      <c r="D1108" s="30"/>
      <c r="E1108" s="30"/>
      <c r="F1108" s="30"/>
      <c r="G1108" s="30"/>
      <c r="H1108" s="30"/>
      <c r="I1108" s="30"/>
      <c r="J1108" s="30"/>
    </row>
    <row r="1109" spans="1:10" ht="16" x14ac:dyDescent="0.2">
      <c r="A1109" s="30"/>
      <c r="B1109" s="30"/>
      <c r="C1109" s="30"/>
      <c r="D1109" s="30"/>
      <c r="E1109" s="30"/>
      <c r="F1109" s="30"/>
      <c r="G1109" s="30"/>
      <c r="H1109" s="30"/>
      <c r="I1109" s="30"/>
      <c r="J1109" s="30"/>
    </row>
    <row r="1110" spans="1:10" ht="16" x14ac:dyDescent="0.2">
      <c r="A1110" s="30"/>
      <c r="B1110" s="30"/>
      <c r="C1110" s="30"/>
      <c r="D1110" s="30"/>
      <c r="E1110" s="30"/>
      <c r="F1110" s="30"/>
      <c r="G1110" s="30"/>
      <c r="H1110" s="30"/>
      <c r="I1110" s="30"/>
      <c r="J1110" s="30"/>
    </row>
    <row r="1111" spans="1:10" ht="16" x14ac:dyDescent="0.2">
      <c r="A1111" s="30"/>
      <c r="B1111" s="30"/>
      <c r="C1111" s="30"/>
      <c r="D1111" s="30"/>
      <c r="E1111" s="30"/>
      <c r="F1111" s="30"/>
      <c r="G1111" s="30"/>
      <c r="H1111" s="30"/>
      <c r="I1111" s="30"/>
      <c r="J1111" s="30"/>
    </row>
    <row r="1112" spans="1:10" ht="16" x14ac:dyDescent="0.2">
      <c r="A1112" s="30"/>
      <c r="B1112" s="30"/>
      <c r="C1112" s="30"/>
      <c r="D1112" s="30"/>
      <c r="E1112" s="30"/>
      <c r="F1112" s="30"/>
      <c r="G1112" s="30"/>
      <c r="H1112" s="30"/>
      <c r="I1112" s="30"/>
      <c r="J1112" s="30"/>
    </row>
    <row r="1113" spans="1:10" ht="16" x14ac:dyDescent="0.2">
      <c r="A1113" s="30"/>
      <c r="B1113" s="30"/>
      <c r="C1113" s="30"/>
      <c r="D1113" s="30"/>
      <c r="E1113" s="30"/>
      <c r="F1113" s="30"/>
      <c r="G1113" s="30"/>
      <c r="H1113" s="30"/>
      <c r="I1113" s="30"/>
      <c r="J1113" s="30"/>
    </row>
    <row r="1114" spans="1:10" ht="16" x14ac:dyDescent="0.2">
      <c r="A1114" s="30"/>
      <c r="B1114" s="30"/>
      <c r="C1114" s="30"/>
      <c r="D1114" s="30"/>
      <c r="E1114" s="30"/>
      <c r="F1114" s="30"/>
      <c r="G1114" s="30"/>
      <c r="H1114" s="30"/>
      <c r="I1114" s="30"/>
      <c r="J1114" s="30"/>
    </row>
    <row r="1115" spans="1:10" ht="16" x14ac:dyDescent="0.2">
      <c r="A1115" s="30"/>
      <c r="B1115" s="30"/>
      <c r="C1115" s="30"/>
      <c r="D1115" s="30"/>
      <c r="E1115" s="30"/>
      <c r="F1115" s="30"/>
      <c r="G1115" s="30"/>
      <c r="H1115" s="30"/>
      <c r="I1115" s="30"/>
      <c r="J1115" s="30"/>
    </row>
    <row r="1116" spans="1:10" ht="16" x14ac:dyDescent="0.2">
      <c r="A1116" s="30"/>
      <c r="B1116" s="30"/>
      <c r="C1116" s="30"/>
      <c r="D1116" s="30"/>
      <c r="E1116" s="30"/>
      <c r="F1116" s="30"/>
      <c r="G1116" s="30"/>
      <c r="H1116" s="30"/>
      <c r="I1116" s="30"/>
      <c r="J1116" s="30"/>
    </row>
    <row r="1117" spans="1:10" ht="16" x14ac:dyDescent="0.2">
      <c r="A1117" s="30"/>
      <c r="B1117" s="30"/>
      <c r="C1117" s="30"/>
      <c r="D1117" s="30"/>
      <c r="E1117" s="30"/>
      <c r="F1117" s="30"/>
      <c r="G1117" s="30"/>
      <c r="H1117" s="30"/>
      <c r="I1117" s="30"/>
      <c r="J1117" s="30"/>
    </row>
    <row r="1118" spans="1:10" ht="16" x14ac:dyDescent="0.2">
      <c r="A1118" s="30"/>
      <c r="B1118" s="30"/>
      <c r="C1118" s="30"/>
      <c r="D1118" s="30"/>
      <c r="E1118" s="30"/>
      <c r="F1118" s="30"/>
      <c r="G1118" s="30"/>
      <c r="H1118" s="30"/>
      <c r="I1118" s="30"/>
      <c r="J1118" s="30"/>
    </row>
    <row r="1119" spans="1:10" ht="16" x14ac:dyDescent="0.2">
      <c r="A1119" s="30"/>
      <c r="B1119" s="30"/>
      <c r="C1119" s="30"/>
      <c r="D1119" s="30"/>
      <c r="E1119" s="30"/>
      <c r="F1119" s="30"/>
      <c r="G1119" s="30"/>
      <c r="H1119" s="30"/>
      <c r="I1119" s="30"/>
      <c r="J1119" s="30"/>
    </row>
    <row r="1120" spans="1:10" ht="16" x14ac:dyDescent="0.2">
      <c r="A1120" s="30"/>
      <c r="B1120" s="30"/>
      <c r="C1120" s="30"/>
      <c r="D1120" s="30"/>
      <c r="E1120" s="30"/>
      <c r="F1120" s="30"/>
      <c r="G1120" s="30"/>
      <c r="H1120" s="30"/>
      <c r="I1120" s="30"/>
      <c r="J1120" s="30"/>
    </row>
    <row r="1121" spans="1:10" ht="16" x14ac:dyDescent="0.2">
      <c r="A1121" s="30"/>
      <c r="B1121" s="30"/>
      <c r="C1121" s="30"/>
      <c r="D1121" s="30"/>
      <c r="E1121" s="30"/>
      <c r="F1121" s="30"/>
      <c r="G1121" s="30"/>
      <c r="H1121" s="30"/>
      <c r="I1121" s="30"/>
      <c r="J1121" s="30"/>
    </row>
    <row r="1122" spans="1:10" ht="16" x14ac:dyDescent="0.2">
      <c r="A1122" s="30"/>
      <c r="B1122" s="30"/>
      <c r="C1122" s="30"/>
      <c r="D1122" s="30"/>
      <c r="E1122" s="30"/>
      <c r="F1122" s="30"/>
      <c r="G1122" s="30"/>
      <c r="H1122" s="30"/>
      <c r="I1122" s="30"/>
      <c r="J1122" s="30"/>
    </row>
    <row r="1123" spans="1:10" ht="16" x14ac:dyDescent="0.2">
      <c r="A1123" s="30"/>
      <c r="B1123" s="30"/>
      <c r="C1123" s="30"/>
      <c r="D1123" s="30"/>
      <c r="E1123" s="30"/>
      <c r="F1123" s="30"/>
      <c r="G1123" s="30"/>
      <c r="H1123" s="30"/>
      <c r="I1123" s="30"/>
      <c r="J1123" s="30"/>
    </row>
    <row r="1124" spans="1:10" ht="16" x14ac:dyDescent="0.2">
      <c r="A1124" s="30"/>
      <c r="B1124" s="30"/>
      <c r="C1124" s="30"/>
      <c r="D1124" s="30"/>
      <c r="E1124" s="30"/>
      <c r="F1124" s="30"/>
      <c r="G1124" s="30"/>
      <c r="H1124" s="30"/>
      <c r="I1124" s="30"/>
      <c r="J1124" s="30"/>
    </row>
    <row r="1125" spans="1:10" ht="16" x14ac:dyDescent="0.2">
      <c r="A1125" s="30"/>
      <c r="B1125" s="30"/>
      <c r="C1125" s="30"/>
      <c r="D1125" s="30"/>
      <c r="E1125" s="30"/>
      <c r="F1125" s="30"/>
      <c r="G1125" s="30"/>
      <c r="H1125" s="30"/>
      <c r="I1125" s="30"/>
      <c r="J1125" s="30"/>
    </row>
    <row r="1126" spans="1:10" ht="16" x14ac:dyDescent="0.2">
      <c r="A1126" s="30"/>
      <c r="B1126" s="30"/>
      <c r="C1126" s="30"/>
      <c r="D1126" s="30"/>
      <c r="E1126" s="30"/>
      <c r="F1126" s="30"/>
      <c r="G1126" s="30"/>
      <c r="H1126" s="30"/>
      <c r="I1126" s="30"/>
      <c r="J1126" s="30"/>
    </row>
    <row r="1127" spans="1:10" ht="16" x14ac:dyDescent="0.2">
      <c r="A1127" s="30"/>
      <c r="B1127" s="30"/>
      <c r="C1127" s="30"/>
      <c r="D1127" s="30"/>
      <c r="E1127" s="30"/>
      <c r="F1127" s="30"/>
      <c r="G1127" s="30"/>
      <c r="H1127" s="30"/>
      <c r="I1127" s="30"/>
      <c r="J1127" s="30"/>
    </row>
    <row r="1128" spans="1:10" ht="16" x14ac:dyDescent="0.2">
      <c r="A1128" s="30"/>
      <c r="B1128" s="30"/>
      <c r="C1128" s="30"/>
      <c r="D1128" s="30"/>
      <c r="E1128" s="30"/>
      <c r="F1128" s="30"/>
      <c r="G1128" s="30"/>
      <c r="H1128" s="30"/>
      <c r="I1128" s="30"/>
      <c r="J1128" s="30"/>
    </row>
    <row r="1129" spans="1:10" ht="16" x14ac:dyDescent="0.2">
      <c r="A1129" s="30"/>
      <c r="B1129" s="30"/>
      <c r="C1129" s="30"/>
      <c r="D1129" s="30"/>
      <c r="E1129" s="30"/>
      <c r="F1129" s="30"/>
      <c r="G1129" s="30"/>
      <c r="H1129" s="30"/>
      <c r="I1129" s="30"/>
      <c r="J1129" s="30"/>
    </row>
    <row r="1130" spans="1:10" ht="16" x14ac:dyDescent="0.2">
      <c r="A1130" s="30"/>
      <c r="B1130" s="30"/>
      <c r="C1130" s="30"/>
      <c r="D1130" s="30"/>
      <c r="E1130" s="30"/>
      <c r="F1130" s="30"/>
      <c r="G1130" s="30"/>
      <c r="H1130" s="30"/>
      <c r="I1130" s="30"/>
      <c r="J1130" s="30"/>
    </row>
    <row r="1131" spans="1:10" ht="16" x14ac:dyDescent="0.2">
      <c r="A1131" s="30"/>
      <c r="B1131" s="30"/>
      <c r="C1131" s="30"/>
      <c r="D1131" s="30"/>
      <c r="E1131" s="30"/>
      <c r="F1131" s="30"/>
      <c r="G1131" s="30"/>
      <c r="H1131" s="30"/>
      <c r="I1131" s="30"/>
      <c r="J1131" s="30"/>
    </row>
    <row r="1132" spans="1:10" ht="16" x14ac:dyDescent="0.2">
      <c r="A1132" s="30"/>
      <c r="B1132" s="30"/>
      <c r="C1132" s="30"/>
      <c r="D1132" s="30"/>
      <c r="E1132" s="30"/>
      <c r="F1132" s="30"/>
      <c r="G1132" s="30"/>
      <c r="H1132" s="30"/>
      <c r="I1132" s="30"/>
      <c r="J1132" s="30"/>
    </row>
    <row r="1133" spans="1:10" ht="16" x14ac:dyDescent="0.2">
      <c r="A1133" s="30"/>
      <c r="B1133" s="30"/>
      <c r="C1133" s="30"/>
      <c r="D1133" s="30"/>
      <c r="E1133" s="30"/>
      <c r="F1133" s="30"/>
      <c r="G1133" s="30"/>
      <c r="H1133" s="30"/>
      <c r="I1133" s="30"/>
      <c r="J1133" s="30"/>
    </row>
    <row r="1134" spans="1:10" ht="16" x14ac:dyDescent="0.2">
      <c r="A1134" s="30"/>
      <c r="B1134" s="30"/>
      <c r="C1134" s="30"/>
      <c r="D1134" s="30"/>
      <c r="E1134" s="30"/>
      <c r="F1134" s="30"/>
      <c r="G1134" s="30"/>
      <c r="H1134" s="30"/>
      <c r="I1134" s="30"/>
      <c r="J1134" s="30"/>
    </row>
    <row r="1135" spans="1:10" ht="16" x14ac:dyDescent="0.2">
      <c r="A1135" s="30"/>
      <c r="B1135" s="30"/>
      <c r="C1135" s="30"/>
      <c r="D1135" s="30"/>
      <c r="E1135" s="30"/>
      <c r="F1135" s="30"/>
      <c r="G1135" s="30"/>
      <c r="H1135" s="30"/>
      <c r="I1135" s="30"/>
      <c r="J1135" s="30"/>
    </row>
    <row r="1136" spans="1:10" ht="16" x14ac:dyDescent="0.2">
      <c r="A1136" s="30"/>
      <c r="B1136" s="30"/>
      <c r="C1136" s="30"/>
      <c r="D1136" s="30"/>
      <c r="E1136" s="30"/>
      <c r="F1136" s="30"/>
      <c r="G1136" s="30"/>
      <c r="H1136" s="30"/>
      <c r="I1136" s="30"/>
      <c r="J1136" s="30"/>
    </row>
    <row r="1137" spans="1:10" ht="16" x14ac:dyDescent="0.2">
      <c r="A1137" s="30"/>
      <c r="B1137" s="30"/>
      <c r="C1137" s="30"/>
      <c r="D1137" s="30"/>
      <c r="E1137" s="30"/>
      <c r="F1137" s="30"/>
      <c r="G1137" s="30"/>
      <c r="H1137" s="30"/>
      <c r="I1137" s="30"/>
      <c r="J1137" s="30"/>
    </row>
    <row r="1138" spans="1:10" ht="16" x14ac:dyDescent="0.2">
      <c r="A1138" s="30"/>
      <c r="B1138" s="30"/>
      <c r="C1138" s="30"/>
      <c r="D1138" s="30"/>
      <c r="E1138" s="30"/>
      <c r="F1138" s="30"/>
      <c r="G1138" s="30"/>
      <c r="H1138" s="30"/>
      <c r="I1138" s="30"/>
      <c r="J1138" s="30"/>
    </row>
    <row r="1139" spans="1:10" ht="16" x14ac:dyDescent="0.2">
      <c r="A1139" s="30"/>
      <c r="B1139" s="30"/>
      <c r="C1139" s="30"/>
      <c r="D1139" s="30"/>
      <c r="E1139" s="30"/>
      <c r="F1139" s="30"/>
      <c r="G1139" s="30"/>
      <c r="H1139" s="30"/>
      <c r="I1139" s="30"/>
      <c r="J1139" s="30"/>
    </row>
    <row r="1140" spans="1:10" ht="16" x14ac:dyDescent="0.2">
      <c r="A1140" s="30"/>
      <c r="B1140" s="30"/>
      <c r="C1140" s="30"/>
      <c r="D1140" s="30"/>
      <c r="E1140" s="30"/>
      <c r="F1140" s="30"/>
      <c r="G1140" s="30"/>
      <c r="H1140" s="30"/>
      <c r="I1140" s="30"/>
      <c r="J1140" s="30"/>
    </row>
    <row r="1141" spans="1:10" ht="16" x14ac:dyDescent="0.2">
      <c r="A1141" s="30"/>
      <c r="B1141" s="30"/>
      <c r="C1141" s="30"/>
      <c r="D1141" s="30"/>
      <c r="E1141" s="30"/>
      <c r="F1141" s="30"/>
      <c r="G1141" s="30"/>
      <c r="H1141" s="30"/>
      <c r="I1141" s="30"/>
      <c r="J1141" s="30"/>
    </row>
    <row r="1142" spans="1:10" ht="16" x14ac:dyDescent="0.2">
      <c r="A1142" s="30"/>
      <c r="B1142" s="30"/>
      <c r="C1142" s="30"/>
      <c r="D1142" s="30"/>
      <c r="E1142" s="30"/>
      <c r="F1142" s="30"/>
      <c r="G1142" s="30"/>
      <c r="H1142" s="30"/>
      <c r="I1142" s="30"/>
      <c r="J1142" s="30"/>
    </row>
    <row r="1143" spans="1:10" ht="16" x14ac:dyDescent="0.2">
      <c r="A1143" s="30"/>
      <c r="B1143" s="30"/>
      <c r="C1143" s="30"/>
      <c r="D1143" s="30"/>
      <c r="E1143" s="30"/>
      <c r="F1143" s="30"/>
      <c r="G1143" s="30"/>
      <c r="H1143" s="30"/>
      <c r="I1143" s="30"/>
      <c r="J1143" s="30"/>
    </row>
    <row r="1144" spans="1:10" ht="16" x14ac:dyDescent="0.2">
      <c r="A1144" s="30"/>
      <c r="B1144" s="30"/>
      <c r="C1144" s="30"/>
      <c r="D1144" s="30"/>
      <c r="E1144" s="30"/>
      <c r="F1144" s="30"/>
      <c r="G1144" s="30"/>
      <c r="H1144" s="30"/>
      <c r="I1144" s="30"/>
      <c r="J1144" s="30"/>
    </row>
    <row r="1145" spans="1:10" ht="16" x14ac:dyDescent="0.2">
      <c r="A1145" s="30"/>
      <c r="B1145" s="30"/>
      <c r="C1145" s="30"/>
      <c r="D1145" s="30"/>
      <c r="E1145" s="30"/>
      <c r="F1145" s="30"/>
      <c r="G1145" s="30"/>
      <c r="H1145" s="30"/>
      <c r="I1145" s="30"/>
      <c r="J1145" s="30"/>
    </row>
    <row r="1146" spans="1:10" ht="16" x14ac:dyDescent="0.2">
      <c r="A1146" s="30"/>
      <c r="B1146" s="30"/>
      <c r="C1146" s="30"/>
      <c r="D1146" s="30"/>
      <c r="E1146" s="30"/>
      <c r="F1146" s="30"/>
      <c r="G1146" s="30"/>
      <c r="H1146" s="30"/>
      <c r="I1146" s="30"/>
      <c r="J1146" s="30"/>
    </row>
    <row r="1147" spans="1:10" ht="16" x14ac:dyDescent="0.2">
      <c r="A1147" s="30"/>
      <c r="B1147" s="30"/>
      <c r="C1147" s="30"/>
      <c r="D1147" s="30"/>
      <c r="E1147" s="30"/>
      <c r="F1147" s="30"/>
      <c r="G1147" s="30"/>
      <c r="H1147" s="30"/>
      <c r="I1147" s="30"/>
      <c r="J1147" s="30"/>
    </row>
    <row r="1148" spans="1:10" ht="16" x14ac:dyDescent="0.2">
      <c r="A1148" s="30"/>
      <c r="B1148" s="30"/>
      <c r="C1148" s="30"/>
      <c r="D1148" s="30"/>
      <c r="E1148" s="30"/>
      <c r="F1148" s="30"/>
      <c r="G1148" s="30"/>
      <c r="H1148" s="30"/>
      <c r="I1148" s="30"/>
      <c r="J1148" s="30"/>
    </row>
    <row r="1149" spans="1:10" ht="16" x14ac:dyDescent="0.2">
      <c r="A1149" s="30"/>
      <c r="B1149" s="30"/>
      <c r="C1149" s="30"/>
      <c r="D1149" s="30"/>
      <c r="E1149" s="30"/>
      <c r="F1149" s="30"/>
      <c r="G1149" s="30"/>
      <c r="H1149" s="30"/>
      <c r="I1149" s="30"/>
      <c r="J1149" s="30"/>
    </row>
    <row r="1150" spans="1:10" ht="16" x14ac:dyDescent="0.2">
      <c r="A1150" s="30"/>
      <c r="B1150" s="30"/>
      <c r="C1150" s="30"/>
      <c r="D1150" s="30"/>
      <c r="E1150" s="30"/>
      <c r="F1150" s="30"/>
      <c r="G1150" s="30"/>
      <c r="H1150" s="30"/>
      <c r="I1150" s="30"/>
      <c r="J1150" s="30"/>
    </row>
    <row r="1151" spans="1:10" ht="16" x14ac:dyDescent="0.2">
      <c r="A1151" s="30"/>
      <c r="B1151" s="30"/>
      <c r="C1151" s="30"/>
      <c r="D1151" s="30"/>
      <c r="E1151" s="30"/>
      <c r="F1151" s="30"/>
      <c r="G1151" s="30"/>
      <c r="H1151" s="30"/>
      <c r="I1151" s="30"/>
      <c r="J1151" s="30"/>
    </row>
    <row r="1152" spans="1:10" ht="16" x14ac:dyDescent="0.2">
      <c r="A1152" s="30"/>
      <c r="B1152" s="30"/>
      <c r="C1152" s="30"/>
      <c r="D1152" s="30"/>
      <c r="E1152" s="30"/>
      <c r="F1152" s="30"/>
      <c r="G1152" s="30"/>
      <c r="H1152" s="30"/>
      <c r="I1152" s="30"/>
      <c r="J1152" s="30"/>
    </row>
    <row r="1153" spans="1:10" ht="16" x14ac:dyDescent="0.2">
      <c r="A1153" s="30"/>
      <c r="B1153" s="30"/>
      <c r="C1153" s="30"/>
      <c r="D1153" s="30"/>
      <c r="E1153" s="30"/>
      <c r="F1153" s="30"/>
      <c r="G1153" s="30"/>
      <c r="H1153" s="30"/>
      <c r="I1153" s="30"/>
      <c r="J1153" s="30"/>
    </row>
    <row r="1154" spans="1:10" ht="16" x14ac:dyDescent="0.2">
      <c r="A1154" s="30"/>
      <c r="B1154" s="30"/>
      <c r="C1154" s="30"/>
      <c r="D1154" s="30"/>
      <c r="E1154" s="30"/>
      <c r="F1154" s="30"/>
      <c r="G1154" s="30"/>
      <c r="H1154" s="30"/>
      <c r="I1154" s="30"/>
      <c r="J1154" s="30"/>
    </row>
    <row r="1155" spans="1:10" ht="16" x14ac:dyDescent="0.2">
      <c r="A1155" s="30"/>
      <c r="B1155" s="30"/>
      <c r="C1155" s="30"/>
      <c r="D1155" s="30"/>
      <c r="E1155" s="30"/>
      <c r="F1155" s="30"/>
      <c r="G1155" s="30"/>
      <c r="H1155" s="30"/>
      <c r="I1155" s="30"/>
      <c r="J1155" s="30"/>
    </row>
    <row r="1156" spans="1:10" ht="16" x14ac:dyDescent="0.2">
      <c r="A1156" s="30"/>
      <c r="B1156" s="30"/>
      <c r="C1156" s="30"/>
      <c r="D1156" s="30"/>
      <c r="E1156" s="30"/>
      <c r="F1156" s="30"/>
      <c r="G1156" s="30"/>
      <c r="H1156" s="30"/>
      <c r="I1156" s="30"/>
      <c r="J1156" s="30"/>
    </row>
    <row r="1157" spans="1:10" ht="16" x14ac:dyDescent="0.2">
      <c r="A1157" s="30"/>
      <c r="B1157" s="30"/>
      <c r="C1157" s="30"/>
      <c r="D1157" s="30"/>
      <c r="E1157" s="30"/>
      <c r="F1157" s="30"/>
      <c r="G1157" s="30"/>
      <c r="H1157" s="30"/>
      <c r="I1157" s="30"/>
      <c r="J1157" s="30"/>
    </row>
    <row r="1158" spans="1:10" ht="16" x14ac:dyDescent="0.2">
      <c r="A1158" s="30"/>
      <c r="B1158" s="30"/>
      <c r="C1158" s="30"/>
      <c r="D1158" s="30"/>
      <c r="E1158" s="30"/>
      <c r="F1158" s="30"/>
      <c r="G1158" s="30"/>
      <c r="H1158" s="30"/>
      <c r="I1158" s="30"/>
      <c r="J1158" s="30"/>
    </row>
    <row r="1159" spans="1:10" ht="16" x14ac:dyDescent="0.2">
      <c r="A1159" s="30"/>
      <c r="B1159" s="30"/>
      <c r="C1159" s="30"/>
      <c r="D1159" s="30"/>
      <c r="E1159" s="30"/>
      <c r="F1159" s="30"/>
      <c r="G1159" s="30"/>
      <c r="H1159" s="30"/>
      <c r="I1159" s="30"/>
      <c r="J1159" s="30"/>
    </row>
    <row r="1160" spans="1:10" ht="16" x14ac:dyDescent="0.2">
      <c r="A1160" s="30"/>
      <c r="B1160" s="30"/>
      <c r="C1160" s="30"/>
      <c r="D1160" s="30"/>
      <c r="E1160" s="30"/>
      <c r="F1160" s="30"/>
      <c r="G1160" s="30"/>
      <c r="H1160" s="30"/>
      <c r="I1160" s="30"/>
      <c r="J1160" s="30"/>
    </row>
    <row r="1161" spans="1:10" ht="16" x14ac:dyDescent="0.2">
      <c r="A1161" s="30"/>
      <c r="B1161" s="30"/>
      <c r="C1161" s="30"/>
      <c r="D1161" s="30"/>
      <c r="E1161" s="30"/>
      <c r="F1161" s="30"/>
      <c r="G1161" s="30"/>
      <c r="H1161" s="30"/>
      <c r="I1161" s="30"/>
      <c r="J1161" s="30"/>
    </row>
    <row r="1162" spans="1:10" ht="16" x14ac:dyDescent="0.2">
      <c r="A1162" s="30"/>
      <c r="B1162" s="30"/>
      <c r="C1162" s="30"/>
      <c r="D1162" s="30"/>
      <c r="E1162" s="30"/>
      <c r="F1162" s="30"/>
      <c r="G1162" s="30"/>
      <c r="H1162" s="30"/>
      <c r="I1162" s="30"/>
      <c r="J1162" s="30"/>
    </row>
    <row r="1163" spans="1:10" ht="16" x14ac:dyDescent="0.2">
      <c r="A1163" s="30"/>
      <c r="B1163" s="30"/>
      <c r="C1163" s="30"/>
      <c r="D1163" s="30"/>
      <c r="E1163" s="30"/>
      <c r="F1163" s="30"/>
      <c r="G1163" s="30"/>
      <c r="H1163" s="30"/>
      <c r="I1163" s="30"/>
      <c r="J1163" s="30"/>
    </row>
    <row r="1164" spans="1:10" ht="16" x14ac:dyDescent="0.2">
      <c r="A1164" s="30"/>
      <c r="B1164" s="30"/>
      <c r="C1164" s="30"/>
      <c r="D1164" s="30"/>
      <c r="E1164" s="30"/>
      <c r="F1164" s="30"/>
      <c r="G1164" s="30"/>
      <c r="H1164" s="30"/>
      <c r="I1164" s="30"/>
      <c r="J1164" s="30"/>
    </row>
    <row r="1165" spans="1:10" ht="16" x14ac:dyDescent="0.2">
      <c r="A1165" s="30"/>
      <c r="B1165" s="30"/>
      <c r="C1165" s="30"/>
      <c r="D1165" s="30"/>
      <c r="E1165" s="30"/>
      <c r="F1165" s="30"/>
      <c r="G1165" s="30"/>
      <c r="H1165" s="30"/>
      <c r="I1165" s="30"/>
      <c r="J1165" s="30"/>
    </row>
    <row r="1166" spans="1:10" ht="16" x14ac:dyDescent="0.2">
      <c r="A1166" s="30"/>
      <c r="B1166" s="30"/>
      <c r="C1166" s="30"/>
      <c r="D1166" s="30"/>
      <c r="E1166" s="30"/>
      <c r="F1166" s="30"/>
      <c r="G1166" s="30"/>
      <c r="H1166" s="30"/>
      <c r="I1166" s="30"/>
      <c r="J1166" s="30"/>
    </row>
    <row r="1167" spans="1:10" ht="16" x14ac:dyDescent="0.2">
      <c r="A1167" s="30"/>
      <c r="B1167" s="30"/>
      <c r="C1167" s="30"/>
      <c r="D1167" s="30"/>
      <c r="E1167" s="30"/>
      <c r="F1167" s="30"/>
      <c r="G1167" s="30"/>
      <c r="H1167" s="30"/>
      <c r="I1167" s="30"/>
      <c r="J1167" s="30"/>
    </row>
    <row r="1168" spans="1:10" ht="16" x14ac:dyDescent="0.2">
      <c r="A1168" s="30"/>
      <c r="B1168" s="30"/>
      <c r="C1168" s="30"/>
      <c r="D1168" s="30"/>
      <c r="E1168" s="30"/>
      <c r="F1168" s="30"/>
      <c r="G1168" s="30"/>
      <c r="H1168" s="30"/>
      <c r="I1168" s="30"/>
      <c r="J1168" s="30"/>
    </row>
    <row r="1169" spans="1:10" ht="16" x14ac:dyDescent="0.2">
      <c r="A1169" s="30"/>
      <c r="B1169" s="30"/>
      <c r="C1169" s="30"/>
      <c r="D1169" s="30"/>
      <c r="E1169" s="30"/>
      <c r="F1169" s="30"/>
      <c r="G1169" s="30"/>
      <c r="H1169" s="30"/>
      <c r="I1169" s="30"/>
      <c r="J1169" s="30"/>
    </row>
    <row r="1170" spans="1:10" ht="16" x14ac:dyDescent="0.2">
      <c r="A1170" s="30"/>
      <c r="B1170" s="30"/>
      <c r="C1170" s="30"/>
      <c r="D1170" s="30"/>
      <c r="E1170" s="30"/>
      <c r="F1170" s="30"/>
      <c r="G1170" s="30"/>
      <c r="H1170" s="30"/>
      <c r="I1170" s="30"/>
      <c r="J1170" s="30"/>
    </row>
    <row r="1171" spans="1:10" ht="16" x14ac:dyDescent="0.2">
      <c r="A1171" s="30"/>
      <c r="B1171" s="30"/>
      <c r="C1171" s="30"/>
      <c r="D1171" s="30"/>
      <c r="E1171" s="30"/>
      <c r="F1171" s="30"/>
      <c r="G1171" s="30"/>
      <c r="H1171" s="30"/>
      <c r="I1171" s="30"/>
      <c r="J1171" s="30"/>
    </row>
    <row r="1172" spans="1:10" ht="16" x14ac:dyDescent="0.2">
      <c r="A1172" s="30"/>
      <c r="B1172" s="30"/>
      <c r="C1172" s="30"/>
      <c r="D1172" s="30"/>
      <c r="E1172" s="30"/>
      <c r="F1172" s="30"/>
      <c r="G1172" s="30"/>
      <c r="H1172" s="30"/>
      <c r="I1172" s="30"/>
      <c r="J1172" s="30"/>
    </row>
    <row r="1173" spans="1:10" ht="16" x14ac:dyDescent="0.2">
      <c r="A1173" s="30"/>
      <c r="B1173" s="30"/>
      <c r="C1173" s="30"/>
      <c r="D1173" s="30"/>
      <c r="E1173" s="30"/>
      <c r="F1173" s="30"/>
      <c r="G1173" s="30"/>
      <c r="H1173" s="30"/>
      <c r="I1173" s="30"/>
      <c r="J1173" s="30"/>
    </row>
    <row r="1174" spans="1:10" ht="16" x14ac:dyDescent="0.2">
      <c r="A1174" s="30"/>
      <c r="B1174" s="30"/>
      <c r="C1174" s="30"/>
      <c r="D1174" s="30"/>
      <c r="E1174" s="30"/>
      <c r="F1174" s="30"/>
      <c r="G1174" s="30"/>
      <c r="H1174" s="30"/>
      <c r="I1174" s="30"/>
      <c r="J1174" s="30"/>
    </row>
    <row r="1175" spans="1:10" ht="16" x14ac:dyDescent="0.2">
      <c r="A1175" s="30"/>
      <c r="B1175" s="30"/>
      <c r="C1175" s="30"/>
      <c r="D1175" s="30"/>
      <c r="E1175" s="30"/>
      <c r="F1175" s="30"/>
      <c r="G1175" s="30"/>
      <c r="H1175" s="30"/>
      <c r="I1175" s="30"/>
      <c r="J1175" s="30"/>
    </row>
    <row r="1176" spans="1:10" ht="16" x14ac:dyDescent="0.2">
      <c r="A1176" s="30"/>
      <c r="B1176" s="30"/>
      <c r="C1176" s="30"/>
      <c r="D1176" s="30"/>
      <c r="E1176" s="30"/>
      <c r="F1176" s="30"/>
      <c r="G1176" s="30"/>
      <c r="H1176" s="30"/>
      <c r="I1176" s="30"/>
      <c r="J1176" s="30"/>
    </row>
    <row r="1177" spans="1:10" ht="16" x14ac:dyDescent="0.2">
      <c r="A1177" s="30"/>
      <c r="B1177" s="30"/>
      <c r="C1177" s="30"/>
      <c r="D1177" s="30"/>
      <c r="E1177" s="30"/>
      <c r="F1177" s="30"/>
      <c r="G1177" s="30"/>
      <c r="H1177" s="30"/>
      <c r="I1177" s="30"/>
      <c r="J1177" s="30"/>
    </row>
    <row r="1178" spans="1:10" ht="16" x14ac:dyDescent="0.2">
      <c r="A1178" s="30"/>
      <c r="B1178" s="30"/>
      <c r="C1178" s="30"/>
      <c r="D1178" s="30"/>
      <c r="E1178" s="30"/>
      <c r="F1178" s="30"/>
      <c r="G1178" s="30"/>
      <c r="H1178" s="30"/>
      <c r="I1178" s="30"/>
      <c r="J1178" s="30"/>
    </row>
    <row r="1179" spans="1:10" ht="16" x14ac:dyDescent="0.2">
      <c r="A1179" s="30"/>
      <c r="B1179" s="30"/>
      <c r="C1179" s="30"/>
      <c r="D1179" s="30"/>
      <c r="E1179" s="30"/>
      <c r="F1179" s="30"/>
      <c r="G1179" s="30"/>
      <c r="H1179" s="30"/>
      <c r="I1179" s="30"/>
      <c r="J1179" s="30"/>
    </row>
    <row r="1180" spans="1:10" ht="16" x14ac:dyDescent="0.2">
      <c r="A1180" s="30"/>
      <c r="B1180" s="30"/>
      <c r="C1180" s="30"/>
      <c r="D1180" s="30"/>
      <c r="E1180" s="30"/>
      <c r="F1180" s="30"/>
      <c r="G1180" s="30"/>
      <c r="H1180" s="30"/>
      <c r="I1180" s="30"/>
      <c r="J1180" s="30"/>
    </row>
    <row r="1181" spans="1:10" ht="16" x14ac:dyDescent="0.2">
      <c r="A1181" s="30"/>
      <c r="B1181" s="30"/>
      <c r="C1181" s="30"/>
      <c r="D1181" s="30"/>
      <c r="E1181" s="30"/>
      <c r="F1181" s="30"/>
      <c r="G1181" s="30"/>
      <c r="H1181" s="30"/>
      <c r="I1181" s="30"/>
      <c r="J1181" s="30"/>
    </row>
    <row r="1182" spans="1:10" ht="16" x14ac:dyDescent="0.2">
      <c r="A1182" s="30"/>
      <c r="B1182" s="30"/>
      <c r="C1182" s="30"/>
      <c r="D1182" s="30"/>
      <c r="E1182" s="30"/>
      <c r="F1182" s="30"/>
      <c r="G1182" s="30"/>
      <c r="H1182" s="30"/>
      <c r="I1182" s="30"/>
      <c r="J1182" s="30"/>
    </row>
    <row r="1183" spans="1:10" ht="16" x14ac:dyDescent="0.2">
      <c r="A1183" s="30"/>
      <c r="B1183" s="30"/>
      <c r="C1183" s="30"/>
      <c r="D1183" s="30"/>
      <c r="E1183" s="30"/>
      <c r="F1183" s="30"/>
      <c r="G1183" s="30"/>
      <c r="H1183" s="30"/>
      <c r="I1183" s="30"/>
      <c r="J1183" s="30"/>
    </row>
    <row r="1184" spans="1:10" ht="16" x14ac:dyDescent="0.2">
      <c r="A1184" s="30"/>
      <c r="B1184" s="30"/>
      <c r="C1184" s="30"/>
      <c r="D1184" s="30"/>
      <c r="E1184" s="30"/>
      <c r="F1184" s="30"/>
      <c r="G1184" s="30"/>
      <c r="H1184" s="30"/>
      <c r="I1184" s="30"/>
      <c r="J1184" s="30"/>
    </row>
    <row r="1185" spans="1:10" ht="16" x14ac:dyDescent="0.2">
      <c r="A1185" s="30"/>
      <c r="B1185" s="30"/>
      <c r="C1185" s="30"/>
      <c r="D1185" s="30"/>
      <c r="E1185" s="30"/>
      <c r="F1185" s="30"/>
      <c r="G1185" s="30"/>
      <c r="H1185" s="30"/>
      <c r="I1185" s="30"/>
      <c r="J1185" s="30"/>
    </row>
    <row r="1186" spans="1:10" ht="16" x14ac:dyDescent="0.2">
      <c r="A1186" s="30"/>
      <c r="B1186" s="30"/>
      <c r="C1186" s="30"/>
      <c r="D1186" s="30"/>
      <c r="E1186" s="30"/>
      <c r="F1186" s="30"/>
      <c r="G1186" s="30"/>
      <c r="H1186" s="30"/>
      <c r="I1186" s="30"/>
      <c r="J1186" s="30"/>
    </row>
    <row r="1187" spans="1:10" ht="16" x14ac:dyDescent="0.2">
      <c r="A1187" s="30"/>
      <c r="B1187" s="30"/>
      <c r="C1187" s="30"/>
      <c r="D1187" s="30"/>
      <c r="E1187" s="30"/>
      <c r="F1187" s="30"/>
      <c r="G1187" s="30"/>
      <c r="H1187" s="30"/>
      <c r="I1187" s="30"/>
      <c r="J1187" s="30"/>
    </row>
    <row r="1188" spans="1:10" ht="16" x14ac:dyDescent="0.2">
      <c r="A1188" s="30"/>
      <c r="B1188" s="30"/>
      <c r="C1188" s="30"/>
      <c r="D1188" s="30"/>
      <c r="E1188" s="30"/>
      <c r="F1188" s="30"/>
      <c r="G1188" s="30"/>
      <c r="H1188" s="30"/>
      <c r="I1188" s="30"/>
      <c r="J1188" s="30"/>
    </row>
    <row r="1189" spans="1:10" ht="16" x14ac:dyDescent="0.2">
      <c r="A1189" s="30"/>
      <c r="B1189" s="30"/>
      <c r="C1189" s="30"/>
      <c r="D1189" s="30"/>
      <c r="E1189" s="30"/>
      <c r="F1189" s="30"/>
      <c r="G1189" s="30"/>
      <c r="H1189" s="30"/>
      <c r="I1189" s="30"/>
      <c r="J1189" s="30"/>
    </row>
    <row r="1190" spans="1:10" ht="16" x14ac:dyDescent="0.2">
      <c r="A1190" s="30"/>
      <c r="B1190" s="30"/>
      <c r="C1190" s="30"/>
      <c r="D1190" s="30"/>
      <c r="E1190" s="30"/>
      <c r="F1190" s="30"/>
      <c r="G1190" s="30"/>
      <c r="H1190" s="30"/>
      <c r="I1190" s="30"/>
      <c r="J1190" s="30"/>
    </row>
    <row r="1191" spans="1:10" ht="16" x14ac:dyDescent="0.2">
      <c r="A1191" s="30"/>
      <c r="B1191" s="30"/>
      <c r="C1191" s="30"/>
      <c r="D1191" s="30"/>
      <c r="E1191" s="30"/>
      <c r="F1191" s="30"/>
      <c r="G1191" s="30"/>
      <c r="H1191" s="30"/>
      <c r="I1191" s="30"/>
      <c r="J1191" s="30"/>
    </row>
    <row r="1192" spans="1:10" ht="16" x14ac:dyDescent="0.2">
      <c r="A1192" s="30"/>
      <c r="B1192" s="30"/>
      <c r="C1192" s="30"/>
      <c r="D1192" s="30"/>
      <c r="E1192" s="30"/>
      <c r="F1192" s="30"/>
      <c r="G1192" s="30"/>
      <c r="H1192" s="30"/>
      <c r="I1192" s="30"/>
      <c r="J1192" s="30"/>
    </row>
    <row r="1193" spans="1:10" ht="16" x14ac:dyDescent="0.2">
      <c r="A1193" s="30"/>
      <c r="B1193" s="30"/>
      <c r="C1193" s="30"/>
      <c r="D1193" s="30"/>
      <c r="E1193" s="30"/>
      <c r="F1193" s="30"/>
      <c r="G1193" s="30"/>
      <c r="H1193" s="30"/>
      <c r="I1193" s="30"/>
      <c r="J1193" s="30"/>
    </row>
    <row r="1194" spans="1:10" ht="16" x14ac:dyDescent="0.2">
      <c r="A1194" s="30"/>
      <c r="B1194" s="30"/>
      <c r="C1194" s="30"/>
      <c r="D1194" s="30"/>
      <c r="E1194" s="30"/>
      <c r="F1194" s="30"/>
      <c r="G1194" s="30"/>
      <c r="H1194" s="30"/>
      <c r="I1194" s="30"/>
      <c r="J1194" s="30"/>
    </row>
    <row r="1195" spans="1:10" ht="16" x14ac:dyDescent="0.2">
      <c r="A1195" s="30"/>
      <c r="B1195" s="30"/>
      <c r="C1195" s="30"/>
      <c r="D1195" s="30"/>
      <c r="E1195" s="30"/>
      <c r="F1195" s="30"/>
      <c r="G1195" s="30"/>
      <c r="H1195" s="30"/>
      <c r="I1195" s="30"/>
      <c r="J1195" s="30"/>
    </row>
    <row r="1196" spans="1:10" ht="16" x14ac:dyDescent="0.2">
      <c r="A1196" s="30"/>
      <c r="B1196" s="30"/>
      <c r="C1196" s="30"/>
      <c r="D1196" s="30"/>
      <c r="E1196" s="30"/>
      <c r="F1196" s="30"/>
      <c r="G1196" s="30"/>
      <c r="H1196" s="30"/>
      <c r="I1196" s="30"/>
      <c r="J1196" s="30"/>
    </row>
    <row r="1197" spans="1:10" ht="16" x14ac:dyDescent="0.2">
      <c r="A1197" s="30"/>
      <c r="B1197" s="30"/>
      <c r="C1197" s="30"/>
      <c r="D1197" s="30"/>
      <c r="E1197" s="30"/>
      <c r="F1197" s="30"/>
      <c r="G1197" s="30"/>
      <c r="H1197" s="30"/>
      <c r="I1197" s="30"/>
      <c r="J1197" s="30"/>
    </row>
    <row r="1198" spans="1:10" ht="16" x14ac:dyDescent="0.2">
      <c r="A1198" s="30"/>
      <c r="B1198" s="30"/>
      <c r="C1198" s="30"/>
      <c r="D1198" s="30"/>
      <c r="E1198" s="30"/>
      <c r="F1198" s="30"/>
      <c r="G1198" s="30"/>
      <c r="H1198" s="30"/>
      <c r="I1198" s="30"/>
      <c r="J1198" s="30"/>
    </row>
    <row r="1199" spans="1:10" ht="16" x14ac:dyDescent="0.2">
      <c r="A1199" s="30"/>
      <c r="B1199" s="30"/>
      <c r="C1199" s="30"/>
      <c r="D1199" s="30"/>
      <c r="E1199" s="30"/>
      <c r="F1199" s="30"/>
      <c r="G1199" s="30"/>
      <c r="H1199" s="30"/>
      <c r="I1199" s="30"/>
      <c r="J1199" s="30"/>
    </row>
    <row r="1200" spans="1:10" ht="16" x14ac:dyDescent="0.2">
      <c r="A1200" s="30"/>
      <c r="B1200" s="30"/>
      <c r="C1200" s="30"/>
      <c r="D1200" s="30"/>
      <c r="E1200" s="30"/>
      <c r="F1200" s="30"/>
      <c r="G1200" s="30"/>
      <c r="H1200" s="30"/>
      <c r="I1200" s="30"/>
      <c r="J1200" s="30"/>
    </row>
    <row r="1201" spans="1:10" ht="16" x14ac:dyDescent="0.2">
      <c r="A1201" s="30"/>
      <c r="B1201" s="30"/>
      <c r="C1201" s="30"/>
      <c r="D1201" s="30"/>
      <c r="E1201" s="30"/>
      <c r="F1201" s="30"/>
      <c r="G1201" s="30"/>
      <c r="H1201" s="30"/>
      <c r="I1201" s="30"/>
      <c r="J1201" s="30"/>
    </row>
    <row r="1202" spans="1:10" ht="16" x14ac:dyDescent="0.2">
      <c r="A1202" s="30"/>
      <c r="B1202" s="30"/>
      <c r="C1202" s="30"/>
      <c r="D1202" s="30"/>
      <c r="E1202" s="30"/>
      <c r="F1202" s="30"/>
      <c r="G1202" s="30"/>
      <c r="H1202" s="30"/>
      <c r="I1202" s="30"/>
      <c r="J1202" s="30"/>
    </row>
    <row r="1203" spans="1:10" ht="16" x14ac:dyDescent="0.2">
      <c r="A1203" s="30"/>
      <c r="B1203" s="30"/>
      <c r="C1203" s="30"/>
      <c r="D1203" s="30"/>
      <c r="E1203" s="30"/>
      <c r="F1203" s="30"/>
      <c r="G1203" s="30"/>
      <c r="H1203" s="30"/>
      <c r="I1203" s="30"/>
      <c r="J1203" s="30"/>
    </row>
    <row r="1204" spans="1:10" ht="16" x14ac:dyDescent="0.2">
      <c r="A1204" s="30"/>
      <c r="B1204" s="30"/>
      <c r="C1204" s="30"/>
      <c r="D1204" s="30"/>
      <c r="E1204" s="30"/>
      <c r="F1204" s="30"/>
      <c r="G1204" s="30"/>
      <c r="H1204" s="30"/>
      <c r="I1204" s="30"/>
      <c r="J1204" s="30"/>
    </row>
    <row r="1205" spans="1:10" ht="16" x14ac:dyDescent="0.2">
      <c r="A1205" s="30"/>
      <c r="B1205" s="30"/>
      <c r="C1205" s="30"/>
      <c r="D1205" s="30"/>
      <c r="E1205" s="30"/>
      <c r="F1205" s="30"/>
      <c r="G1205" s="30"/>
      <c r="H1205" s="30"/>
      <c r="I1205" s="30"/>
      <c r="J1205" s="30"/>
    </row>
    <row r="1206" spans="1:10" ht="16" x14ac:dyDescent="0.2">
      <c r="A1206" s="30"/>
      <c r="B1206" s="30"/>
      <c r="C1206" s="30"/>
      <c r="D1206" s="30"/>
      <c r="E1206" s="30"/>
      <c r="F1206" s="30"/>
      <c r="G1206" s="30"/>
      <c r="H1206" s="30"/>
      <c r="I1206" s="30"/>
      <c r="J1206" s="30"/>
    </row>
    <row r="1207" spans="1:10" ht="16" x14ac:dyDescent="0.2">
      <c r="A1207" s="30"/>
      <c r="B1207" s="30"/>
      <c r="C1207" s="30"/>
      <c r="D1207" s="30"/>
      <c r="E1207" s="30"/>
      <c r="F1207" s="30"/>
      <c r="G1207" s="30"/>
      <c r="H1207" s="30"/>
      <c r="I1207" s="30"/>
      <c r="J1207" s="30"/>
    </row>
    <row r="1208" spans="1:10" ht="16" x14ac:dyDescent="0.2">
      <c r="A1208" s="30"/>
      <c r="B1208" s="30"/>
      <c r="C1208" s="30"/>
      <c r="D1208" s="30"/>
      <c r="E1208" s="30"/>
      <c r="F1208" s="30"/>
      <c r="G1208" s="30"/>
      <c r="H1208" s="30"/>
      <c r="I1208" s="30"/>
      <c r="J1208" s="30"/>
    </row>
    <row r="1209" spans="1:10" ht="16" x14ac:dyDescent="0.2">
      <c r="A1209" s="30"/>
      <c r="B1209" s="30"/>
      <c r="C1209" s="30"/>
      <c r="D1209" s="30"/>
      <c r="E1209" s="30"/>
      <c r="F1209" s="30"/>
      <c r="G1209" s="30"/>
      <c r="H1209" s="30"/>
      <c r="I1209" s="30"/>
      <c r="J1209" s="30"/>
    </row>
    <row r="1210" spans="1:10" ht="16" x14ac:dyDescent="0.2">
      <c r="A1210" s="30"/>
      <c r="B1210" s="30"/>
      <c r="C1210" s="30"/>
      <c r="D1210" s="30"/>
      <c r="E1210" s="30"/>
      <c r="F1210" s="30"/>
      <c r="G1210" s="30"/>
      <c r="H1210" s="30"/>
      <c r="I1210" s="30"/>
      <c r="J1210" s="30"/>
    </row>
    <row r="1211" spans="1:10" ht="16" x14ac:dyDescent="0.2">
      <c r="A1211" s="30"/>
      <c r="B1211" s="30"/>
      <c r="C1211" s="30"/>
      <c r="D1211" s="30"/>
      <c r="E1211" s="30"/>
      <c r="F1211" s="30"/>
      <c r="G1211" s="30"/>
      <c r="H1211" s="30"/>
      <c r="I1211" s="30"/>
      <c r="J1211" s="30"/>
    </row>
    <row r="1212" spans="1:10" ht="16" x14ac:dyDescent="0.2">
      <c r="A1212" s="30"/>
      <c r="B1212" s="30"/>
      <c r="C1212" s="30"/>
      <c r="D1212" s="30"/>
      <c r="E1212" s="30"/>
      <c r="F1212" s="30"/>
      <c r="G1212" s="30"/>
      <c r="H1212" s="30"/>
      <c r="I1212" s="30"/>
      <c r="J1212" s="30"/>
    </row>
    <row r="1213" spans="1:10" ht="16" x14ac:dyDescent="0.2">
      <c r="A1213" s="30"/>
      <c r="B1213" s="30"/>
      <c r="C1213" s="30"/>
      <c r="D1213" s="30"/>
      <c r="E1213" s="30"/>
      <c r="F1213" s="30"/>
      <c r="G1213" s="30"/>
      <c r="H1213" s="30"/>
      <c r="I1213" s="30"/>
      <c r="J1213" s="30"/>
    </row>
    <row r="1214" spans="1:10" ht="16" x14ac:dyDescent="0.2">
      <c r="A1214" s="30"/>
      <c r="B1214" s="30"/>
      <c r="C1214" s="30"/>
      <c r="D1214" s="30"/>
      <c r="E1214" s="30"/>
      <c r="F1214" s="30"/>
      <c r="G1214" s="30"/>
      <c r="H1214" s="30"/>
      <c r="I1214" s="30"/>
      <c r="J1214" s="30"/>
    </row>
    <row r="1215" spans="1:10" ht="16" x14ac:dyDescent="0.2">
      <c r="A1215" s="30"/>
      <c r="B1215" s="30"/>
      <c r="C1215" s="30"/>
      <c r="D1215" s="30"/>
      <c r="E1215" s="30"/>
      <c r="F1215" s="30"/>
      <c r="G1215" s="30"/>
      <c r="H1215" s="30"/>
      <c r="I1215" s="30"/>
      <c r="J1215" s="30"/>
    </row>
    <row r="1216" spans="1:10" ht="16" x14ac:dyDescent="0.2">
      <c r="A1216" s="30"/>
      <c r="B1216" s="30"/>
      <c r="C1216" s="30"/>
      <c r="D1216" s="30"/>
      <c r="E1216" s="30"/>
      <c r="F1216" s="30"/>
      <c r="G1216" s="30"/>
      <c r="H1216" s="30"/>
      <c r="I1216" s="30"/>
      <c r="J1216" s="30"/>
    </row>
    <row r="1217" spans="1:10" ht="16" x14ac:dyDescent="0.2">
      <c r="A1217" s="30"/>
      <c r="B1217" s="30"/>
      <c r="C1217" s="30"/>
      <c r="D1217" s="30"/>
      <c r="E1217" s="30"/>
      <c r="F1217" s="30"/>
      <c r="G1217" s="30"/>
      <c r="H1217" s="30"/>
      <c r="I1217" s="30"/>
      <c r="J1217" s="30"/>
    </row>
    <row r="1218" spans="1:10" ht="16" x14ac:dyDescent="0.2">
      <c r="A1218" s="30"/>
      <c r="B1218" s="30"/>
      <c r="C1218" s="30"/>
      <c r="D1218" s="30"/>
      <c r="E1218" s="30"/>
      <c r="F1218" s="30"/>
      <c r="G1218" s="30"/>
      <c r="H1218" s="30"/>
      <c r="I1218" s="30"/>
      <c r="J1218" s="30"/>
    </row>
    <row r="1219" spans="1:10" ht="16" x14ac:dyDescent="0.2">
      <c r="A1219" s="30"/>
      <c r="B1219" s="30"/>
      <c r="C1219" s="30"/>
      <c r="D1219" s="30"/>
      <c r="E1219" s="30"/>
      <c r="F1219" s="30"/>
      <c r="G1219" s="30"/>
      <c r="H1219" s="30"/>
      <c r="I1219" s="30"/>
      <c r="J1219" s="30"/>
    </row>
    <row r="1220" spans="1:10" ht="16" x14ac:dyDescent="0.2">
      <c r="A1220" s="30"/>
      <c r="B1220" s="30"/>
      <c r="C1220" s="30"/>
      <c r="D1220" s="30"/>
      <c r="E1220" s="30"/>
      <c r="F1220" s="30"/>
      <c r="G1220" s="30"/>
      <c r="H1220" s="30"/>
      <c r="I1220" s="30"/>
      <c r="J1220" s="30"/>
    </row>
    <row r="1221" spans="1:10" ht="16" x14ac:dyDescent="0.2">
      <c r="A1221" s="30"/>
      <c r="B1221" s="30"/>
      <c r="C1221" s="30"/>
      <c r="D1221" s="30"/>
      <c r="E1221" s="30"/>
      <c r="F1221" s="30"/>
      <c r="G1221" s="30"/>
      <c r="H1221" s="30"/>
      <c r="I1221" s="30"/>
      <c r="J1221" s="30"/>
    </row>
    <row r="1222" spans="1:10" ht="16" x14ac:dyDescent="0.2">
      <c r="A1222" s="30"/>
      <c r="B1222" s="30"/>
      <c r="C1222" s="30"/>
      <c r="D1222" s="30"/>
      <c r="E1222" s="30"/>
      <c r="F1222" s="30"/>
      <c r="G1222" s="30"/>
      <c r="H1222" s="30"/>
      <c r="I1222" s="30"/>
      <c r="J1222" s="30"/>
    </row>
    <row r="1223" spans="1:10" ht="16" x14ac:dyDescent="0.2">
      <c r="A1223" s="30"/>
      <c r="B1223" s="30"/>
      <c r="C1223" s="30"/>
      <c r="D1223" s="30"/>
      <c r="E1223" s="30"/>
      <c r="F1223" s="30"/>
      <c r="G1223" s="30"/>
      <c r="H1223" s="30"/>
      <c r="I1223" s="30"/>
      <c r="J1223" s="30"/>
    </row>
    <row r="1224" spans="1:10" ht="16" x14ac:dyDescent="0.2">
      <c r="A1224" s="30"/>
      <c r="B1224" s="30"/>
      <c r="C1224" s="30"/>
      <c r="D1224" s="30"/>
      <c r="E1224" s="30"/>
      <c r="F1224" s="30"/>
      <c r="G1224" s="30"/>
      <c r="H1224" s="30"/>
      <c r="I1224" s="30"/>
      <c r="J1224" s="30"/>
    </row>
    <row r="1225" spans="1:10" ht="16" x14ac:dyDescent="0.2">
      <c r="A1225" s="30"/>
      <c r="B1225" s="30"/>
      <c r="C1225" s="30"/>
      <c r="D1225" s="30"/>
      <c r="E1225" s="30"/>
      <c r="F1225" s="30"/>
      <c r="G1225" s="30"/>
      <c r="H1225" s="30"/>
      <c r="I1225" s="30"/>
      <c r="J1225" s="30"/>
    </row>
    <row r="1226" spans="1:10" ht="16" x14ac:dyDescent="0.2">
      <c r="A1226" s="30"/>
      <c r="B1226" s="30"/>
      <c r="C1226" s="30"/>
      <c r="D1226" s="30"/>
      <c r="E1226" s="30"/>
      <c r="F1226" s="30"/>
      <c r="G1226" s="30"/>
      <c r="H1226" s="30"/>
      <c r="I1226" s="30"/>
      <c r="J1226" s="30"/>
    </row>
    <row r="1227" spans="1:10" ht="16" x14ac:dyDescent="0.2">
      <c r="A1227" s="30"/>
      <c r="B1227" s="30"/>
      <c r="C1227" s="30"/>
      <c r="D1227" s="30"/>
      <c r="E1227" s="30"/>
      <c r="F1227" s="30"/>
      <c r="G1227" s="30"/>
      <c r="H1227" s="30"/>
      <c r="I1227" s="30"/>
      <c r="J1227" s="30"/>
    </row>
    <row r="1228" spans="1:10" ht="16" x14ac:dyDescent="0.2">
      <c r="A1228" s="30"/>
      <c r="B1228" s="30"/>
      <c r="C1228" s="30"/>
      <c r="D1228" s="30"/>
      <c r="E1228" s="30"/>
      <c r="F1228" s="30"/>
      <c r="G1228" s="30"/>
      <c r="H1228" s="30"/>
      <c r="I1228" s="30"/>
      <c r="J1228" s="30"/>
    </row>
    <row r="1229" spans="1:10" ht="16" x14ac:dyDescent="0.2">
      <c r="A1229" s="30"/>
      <c r="B1229" s="30"/>
      <c r="C1229" s="30"/>
      <c r="D1229" s="30"/>
      <c r="E1229" s="30"/>
      <c r="F1229" s="30"/>
      <c r="G1229" s="30"/>
      <c r="H1229" s="30"/>
      <c r="I1229" s="30"/>
      <c r="J1229" s="30"/>
    </row>
    <row r="1230" spans="1:10" ht="16" x14ac:dyDescent="0.2">
      <c r="A1230" s="30"/>
      <c r="B1230" s="30"/>
      <c r="C1230" s="30"/>
      <c r="D1230" s="30"/>
      <c r="E1230" s="30"/>
      <c r="F1230" s="30"/>
      <c r="G1230" s="30"/>
      <c r="H1230" s="30"/>
      <c r="I1230" s="30"/>
      <c r="J1230" s="30"/>
    </row>
    <row r="1231" spans="1:10" ht="16" x14ac:dyDescent="0.2">
      <c r="A1231" s="30"/>
      <c r="B1231" s="30"/>
      <c r="C1231" s="30"/>
      <c r="D1231" s="30"/>
      <c r="E1231" s="30"/>
      <c r="F1231" s="30"/>
      <c r="G1231" s="30"/>
      <c r="H1231" s="30"/>
      <c r="I1231" s="30"/>
      <c r="J1231" s="30"/>
    </row>
    <row r="1232" spans="1:10" ht="16" x14ac:dyDescent="0.2">
      <c r="A1232" s="30"/>
      <c r="B1232" s="30"/>
      <c r="C1232" s="30"/>
      <c r="D1232" s="30"/>
      <c r="E1232" s="30"/>
      <c r="F1232" s="30"/>
      <c r="G1232" s="30"/>
      <c r="H1232" s="30"/>
      <c r="I1232" s="30"/>
      <c r="J1232" s="30"/>
    </row>
    <row r="1233" spans="1:10" ht="16" x14ac:dyDescent="0.2">
      <c r="A1233" s="30"/>
      <c r="B1233" s="30"/>
      <c r="C1233" s="30"/>
      <c r="D1233" s="30"/>
      <c r="E1233" s="30"/>
      <c r="F1233" s="30"/>
      <c r="G1233" s="30"/>
      <c r="H1233" s="30"/>
      <c r="I1233" s="30"/>
      <c r="J1233" s="30"/>
    </row>
    <row r="1234" spans="1:10" ht="16" x14ac:dyDescent="0.2">
      <c r="A1234" s="30"/>
      <c r="B1234" s="30"/>
      <c r="C1234" s="30"/>
      <c r="D1234" s="30"/>
      <c r="E1234" s="30"/>
      <c r="F1234" s="30"/>
      <c r="G1234" s="30"/>
      <c r="H1234" s="30"/>
      <c r="I1234" s="30"/>
      <c r="J1234" s="30"/>
    </row>
    <row r="1235" spans="1:10" ht="16" x14ac:dyDescent="0.2">
      <c r="A1235" s="30"/>
      <c r="B1235" s="30"/>
      <c r="C1235" s="30"/>
      <c r="D1235" s="30"/>
      <c r="E1235" s="30"/>
      <c r="F1235" s="30"/>
      <c r="G1235" s="30"/>
      <c r="H1235" s="30"/>
      <c r="I1235" s="30"/>
      <c r="J1235" s="30"/>
    </row>
    <row r="1236" spans="1:10" ht="16" x14ac:dyDescent="0.2">
      <c r="A1236" s="30"/>
      <c r="B1236" s="30"/>
      <c r="C1236" s="30"/>
      <c r="D1236" s="30"/>
      <c r="E1236" s="30"/>
      <c r="F1236" s="30"/>
      <c r="G1236" s="30"/>
      <c r="H1236" s="30"/>
      <c r="I1236" s="30"/>
      <c r="J1236" s="30"/>
    </row>
    <row r="1237" spans="1:10" ht="16" x14ac:dyDescent="0.2">
      <c r="A1237" s="30"/>
      <c r="B1237" s="30"/>
      <c r="C1237" s="30"/>
      <c r="D1237" s="30"/>
      <c r="E1237" s="30"/>
      <c r="F1237" s="30"/>
      <c r="G1237" s="30"/>
      <c r="H1237" s="30"/>
      <c r="I1237" s="30"/>
      <c r="J1237" s="30"/>
    </row>
    <row r="1238" spans="1:10" ht="16" x14ac:dyDescent="0.2">
      <c r="A1238" s="30"/>
      <c r="B1238" s="30"/>
      <c r="C1238" s="30"/>
      <c r="D1238" s="30"/>
      <c r="E1238" s="30"/>
      <c r="F1238" s="30"/>
      <c r="G1238" s="30"/>
      <c r="H1238" s="30"/>
      <c r="I1238" s="30"/>
      <c r="J1238" s="30"/>
    </row>
    <row r="1239" spans="1:10" ht="16" x14ac:dyDescent="0.2">
      <c r="A1239" s="30"/>
      <c r="B1239" s="30"/>
      <c r="C1239" s="30"/>
      <c r="D1239" s="30"/>
      <c r="E1239" s="30"/>
      <c r="F1239" s="30"/>
      <c r="G1239" s="30"/>
      <c r="H1239" s="30"/>
      <c r="I1239" s="30"/>
      <c r="J1239" s="30"/>
    </row>
    <row r="1240" spans="1:10" ht="16" x14ac:dyDescent="0.2">
      <c r="A1240" s="30"/>
      <c r="B1240" s="30"/>
      <c r="C1240" s="30"/>
      <c r="D1240" s="30"/>
      <c r="E1240" s="30"/>
      <c r="F1240" s="30"/>
      <c r="G1240" s="30"/>
      <c r="H1240" s="30"/>
      <c r="I1240" s="30"/>
      <c r="J1240" s="30"/>
    </row>
    <row r="1241" spans="1:10" ht="16" x14ac:dyDescent="0.2">
      <c r="A1241" s="30"/>
      <c r="B1241" s="30"/>
      <c r="C1241" s="30"/>
      <c r="D1241" s="30"/>
      <c r="E1241" s="30"/>
      <c r="F1241" s="30"/>
      <c r="G1241" s="30"/>
      <c r="H1241" s="30"/>
      <c r="I1241" s="30"/>
      <c r="J1241" s="30"/>
    </row>
    <row r="1242" spans="1:10" ht="16" x14ac:dyDescent="0.2">
      <c r="A1242" s="30"/>
      <c r="B1242" s="30"/>
      <c r="C1242" s="30"/>
      <c r="D1242" s="30"/>
      <c r="E1242" s="30"/>
      <c r="F1242" s="30"/>
      <c r="G1242" s="30"/>
      <c r="H1242" s="30"/>
      <c r="I1242" s="30"/>
      <c r="J1242" s="30"/>
    </row>
    <row r="1243" spans="1:10" ht="16" x14ac:dyDescent="0.2">
      <c r="A1243" s="30"/>
      <c r="B1243" s="30"/>
      <c r="C1243" s="30"/>
      <c r="D1243" s="30"/>
      <c r="E1243" s="30"/>
      <c r="F1243" s="30"/>
      <c r="G1243" s="30"/>
      <c r="H1243" s="30"/>
      <c r="I1243" s="30"/>
      <c r="J1243" s="30"/>
    </row>
    <row r="1244" spans="1:10" ht="16" x14ac:dyDescent="0.2">
      <c r="A1244" s="30"/>
      <c r="B1244" s="30"/>
      <c r="C1244" s="30"/>
      <c r="D1244" s="30"/>
      <c r="E1244" s="30"/>
      <c r="F1244" s="30"/>
      <c r="G1244" s="30"/>
      <c r="H1244" s="30"/>
      <c r="I1244" s="30"/>
      <c r="J1244" s="30"/>
    </row>
    <row r="1245" spans="1:10" ht="16" x14ac:dyDescent="0.2">
      <c r="A1245" s="30"/>
      <c r="B1245" s="30"/>
      <c r="C1245" s="30"/>
      <c r="D1245" s="30"/>
      <c r="E1245" s="30"/>
      <c r="F1245" s="30"/>
      <c r="G1245" s="30"/>
      <c r="H1245" s="30"/>
      <c r="I1245" s="30"/>
      <c r="J1245" s="30"/>
    </row>
    <row r="1246" spans="1:10" ht="16" x14ac:dyDescent="0.2">
      <c r="A1246" s="30"/>
      <c r="B1246" s="30"/>
      <c r="C1246" s="30"/>
      <c r="D1246" s="30"/>
      <c r="E1246" s="30"/>
      <c r="F1246" s="30"/>
      <c r="G1246" s="30"/>
      <c r="H1246" s="30"/>
      <c r="I1246" s="30"/>
      <c r="J1246" s="30"/>
    </row>
    <row r="1247" spans="1:10" ht="16" x14ac:dyDescent="0.2">
      <c r="A1247" s="30"/>
      <c r="B1247" s="30"/>
      <c r="C1247" s="30"/>
      <c r="D1247" s="30"/>
      <c r="E1247" s="30"/>
      <c r="F1247" s="30"/>
      <c r="G1247" s="30"/>
      <c r="H1247" s="30"/>
      <c r="I1247" s="30"/>
      <c r="J1247" s="30"/>
    </row>
    <row r="1248" spans="1:10" ht="16" x14ac:dyDescent="0.2">
      <c r="A1248" s="30"/>
      <c r="B1248" s="30"/>
      <c r="C1248" s="30"/>
      <c r="D1248" s="30"/>
      <c r="E1248" s="30"/>
      <c r="F1248" s="30"/>
      <c r="G1248" s="30"/>
      <c r="H1248" s="30"/>
      <c r="I1248" s="30"/>
      <c r="J1248" s="30"/>
    </row>
    <row r="1249" spans="1:10" ht="16" x14ac:dyDescent="0.2">
      <c r="A1249" s="30"/>
      <c r="B1249" s="30"/>
      <c r="C1249" s="30"/>
      <c r="D1249" s="30"/>
      <c r="E1249" s="30"/>
      <c r="F1249" s="30"/>
      <c r="G1249" s="30"/>
      <c r="H1249" s="30"/>
      <c r="I1249" s="30"/>
      <c r="J1249" s="30"/>
    </row>
    <row r="1250" spans="1:10" ht="16" x14ac:dyDescent="0.2">
      <c r="A1250" s="30"/>
      <c r="B1250" s="30"/>
      <c r="C1250" s="30"/>
      <c r="D1250" s="30"/>
      <c r="E1250" s="30"/>
      <c r="F1250" s="30"/>
      <c r="G1250" s="30"/>
      <c r="H1250" s="30"/>
      <c r="I1250" s="30"/>
      <c r="J1250" s="30"/>
    </row>
    <row r="1251" spans="1:10" ht="16" x14ac:dyDescent="0.2">
      <c r="A1251" s="30"/>
      <c r="B1251" s="30"/>
      <c r="C1251" s="30"/>
      <c r="D1251" s="30"/>
      <c r="E1251" s="30"/>
      <c r="F1251" s="30"/>
      <c r="G1251" s="30"/>
      <c r="H1251" s="30"/>
      <c r="I1251" s="30"/>
      <c r="J1251" s="30"/>
    </row>
    <row r="1252" spans="1:10" ht="16" x14ac:dyDescent="0.2">
      <c r="A1252" s="30"/>
      <c r="B1252" s="30"/>
      <c r="C1252" s="30"/>
      <c r="D1252" s="30"/>
      <c r="E1252" s="30"/>
      <c r="F1252" s="30"/>
      <c r="G1252" s="30"/>
      <c r="H1252" s="30"/>
      <c r="I1252" s="30"/>
      <c r="J1252" s="30"/>
    </row>
    <row r="1253" spans="1:10" ht="16" x14ac:dyDescent="0.2">
      <c r="A1253" s="30"/>
      <c r="B1253" s="30"/>
      <c r="C1253" s="30"/>
      <c r="D1253" s="30"/>
      <c r="E1253" s="30"/>
      <c r="F1253" s="30"/>
      <c r="G1253" s="30"/>
      <c r="H1253" s="30"/>
      <c r="I1253" s="30"/>
      <c r="J1253" s="30"/>
    </row>
    <row r="1254" spans="1:10" ht="16" x14ac:dyDescent="0.2">
      <c r="A1254" s="30"/>
      <c r="B1254" s="30"/>
      <c r="C1254" s="30"/>
      <c r="D1254" s="30"/>
      <c r="E1254" s="30"/>
      <c r="F1254" s="30"/>
      <c r="G1254" s="30"/>
      <c r="H1254" s="30"/>
      <c r="I1254" s="30"/>
      <c r="J1254" s="30"/>
    </row>
    <row r="1255" spans="1:10" ht="16" x14ac:dyDescent="0.2">
      <c r="A1255" s="30"/>
      <c r="B1255" s="30"/>
      <c r="C1255" s="30"/>
      <c r="D1255" s="30"/>
      <c r="E1255" s="30"/>
      <c r="F1255" s="30"/>
      <c r="G1255" s="30"/>
      <c r="H1255" s="30"/>
      <c r="I1255" s="30"/>
      <c r="J1255" s="30"/>
    </row>
    <row r="1256" spans="1:10" ht="16" x14ac:dyDescent="0.2">
      <c r="A1256" s="30"/>
      <c r="B1256" s="30"/>
      <c r="C1256" s="30"/>
      <c r="D1256" s="30"/>
      <c r="E1256" s="30"/>
      <c r="F1256" s="30"/>
      <c r="G1256" s="30"/>
      <c r="H1256" s="30"/>
      <c r="I1256" s="30"/>
      <c r="J1256" s="30"/>
    </row>
    <row r="1257" spans="1:10" ht="16" x14ac:dyDescent="0.2">
      <c r="A1257" s="30"/>
      <c r="B1257" s="30"/>
      <c r="C1257" s="30"/>
      <c r="D1257" s="30"/>
      <c r="E1257" s="30"/>
      <c r="F1257" s="30"/>
      <c r="G1257" s="30"/>
      <c r="H1257" s="30"/>
      <c r="I1257" s="30"/>
      <c r="J1257" s="30"/>
    </row>
    <row r="1258" spans="1:10" ht="16" x14ac:dyDescent="0.2">
      <c r="A1258" s="30"/>
      <c r="B1258" s="30"/>
      <c r="C1258" s="30"/>
      <c r="D1258" s="30"/>
      <c r="E1258" s="30"/>
      <c r="F1258" s="30"/>
      <c r="G1258" s="30"/>
      <c r="H1258" s="30"/>
      <c r="I1258" s="30"/>
      <c r="J1258" s="30"/>
    </row>
    <row r="1259" spans="1:10" ht="16" x14ac:dyDescent="0.2">
      <c r="A1259" s="30"/>
      <c r="B1259" s="30"/>
      <c r="C1259" s="30"/>
      <c r="D1259" s="30"/>
      <c r="E1259" s="30"/>
      <c r="F1259" s="30"/>
      <c r="G1259" s="30"/>
      <c r="H1259" s="30"/>
      <c r="I1259" s="30"/>
      <c r="J1259" s="30"/>
    </row>
    <row r="1260" spans="1:10" ht="16" x14ac:dyDescent="0.2">
      <c r="A1260" s="30"/>
      <c r="B1260" s="30"/>
      <c r="C1260" s="30"/>
      <c r="D1260" s="30"/>
      <c r="E1260" s="30"/>
      <c r="F1260" s="30"/>
      <c r="G1260" s="30"/>
      <c r="H1260" s="30"/>
      <c r="I1260" s="30"/>
      <c r="J1260" s="30"/>
    </row>
    <row r="1261" spans="1:10" ht="16" x14ac:dyDescent="0.2">
      <c r="A1261" s="30"/>
      <c r="B1261" s="30"/>
      <c r="C1261" s="30"/>
      <c r="D1261" s="30"/>
      <c r="E1261" s="30"/>
      <c r="F1261" s="30"/>
      <c r="G1261" s="30"/>
      <c r="H1261" s="30"/>
      <c r="I1261" s="30"/>
      <c r="J1261" s="30"/>
    </row>
    <row r="1262" spans="1:10" ht="16" x14ac:dyDescent="0.2">
      <c r="A1262" s="30"/>
      <c r="B1262" s="30"/>
      <c r="C1262" s="30"/>
      <c r="D1262" s="30"/>
      <c r="E1262" s="30"/>
      <c r="F1262" s="30"/>
      <c r="G1262" s="30"/>
      <c r="H1262" s="30"/>
      <c r="I1262" s="30"/>
      <c r="J1262" s="30"/>
    </row>
    <row r="1263" spans="1:10" ht="16" x14ac:dyDescent="0.2">
      <c r="A1263" s="30"/>
      <c r="B1263" s="30"/>
      <c r="C1263" s="30"/>
      <c r="D1263" s="30"/>
      <c r="E1263" s="30"/>
      <c r="F1263" s="30"/>
      <c r="G1263" s="30"/>
      <c r="H1263" s="30"/>
      <c r="I1263" s="30"/>
      <c r="J1263" s="30"/>
    </row>
    <row r="1264" spans="1:10" ht="16" x14ac:dyDescent="0.2">
      <c r="A1264" s="30"/>
      <c r="B1264" s="30"/>
      <c r="C1264" s="30"/>
      <c r="D1264" s="30"/>
      <c r="E1264" s="30"/>
      <c r="F1264" s="30"/>
      <c r="G1264" s="30"/>
      <c r="H1264" s="30"/>
      <c r="I1264" s="30"/>
      <c r="J1264" s="30"/>
    </row>
    <row r="1265" spans="1:10" ht="16" x14ac:dyDescent="0.2">
      <c r="A1265" s="30"/>
      <c r="B1265" s="30"/>
      <c r="C1265" s="30"/>
      <c r="D1265" s="30"/>
      <c r="E1265" s="30"/>
      <c r="F1265" s="30"/>
      <c r="G1265" s="30"/>
      <c r="H1265" s="30"/>
      <c r="I1265" s="30"/>
      <c r="J1265" s="30"/>
    </row>
    <row r="1266" spans="1:10" ht="16" x14ac:dyDescent="0.2">
      <c r="A1266" s="30"/>
      <c r="B1266" s="30"/>
      <c r="C1266" s="30"/>
      <c r="D1266" s="30"/>
      <c r="E1266" s="30"/>
      <c r="F1266" s="30"/>
      <c r="G1266" s="30"/>
      <c r="H1266" s="30"/>
      <c r="I1266" s="30"/>
      <c r="J1266" s="30"/>
    </row>
    <row r="1267" spans="1:10" ht="16" x14ac:dyDescent="0.2">
      <c r="A1267" s="30"/>
      <c r="B1267" s="30"/>
      <c r="C1267" s="30"/>
      <c r="D1267" s="30"/>
      <c r="E1267" s="30"/>
      <c r="F1267" s="30"/>
      <c r="G1267" s="30"/>
      <c r="H1267" s="30"/>
      <c r="I1267" s="30"/>
      <c r="J1267" s="30"/>
    </row>
    <row r="1268" spans="1:10" ht="16" x14ac:dyDescent="0.2">
      <c r="A1268" s="30"/>
      <c r="B1268" s="30"/>
      <c r="C1268" s="30"/>
      <c r="D1268" s="30"/>
      <c r="E1268" s="30"/>
      <c r="F1268" s="30"/>
      <c r="G1268" s="30"/>
      <c r="H1268" s="30"/>
      <c r="I1268" s="30"/>
      <c r="J1268" s="30"/>
    </row>
    <row r="1269" spans="1:10" ht="16" x14ac:dyDescent="0.2">
      <c r="A1269" s="30"/>
      <c r="B1269" s="30"/>
      <c r="C1269" s="30"/>
      <c r="D1269" s="30"/>
      <c r="E1269" s="30"/>
      <c r="F1269" s="30"/>
      <c r="G1269" s="30"/>
      <c r="H1269" s="30"/>
      <c r="I1269" s="30"/>
      <c r="J1269" s="30"/>
    </row>
    <row r="1270" spans="1:10" ht="16" x14ac:dyDescent="0.2">
      <c r="A1270" s="30"/>
      <c r="B1270" s="30"/>
      <c r="C1270" s="30"/>
      <c r="D1270" s="30"/>
      <c r="E1270" s="30"/>
      <c r="F1270" s="30"/>
      <c r="G1270" s="30"/>
      <c r="H1270" s="30"/>
      <c r="I1270" s="30"/>
      <c r="J1270" s="30"/>
    </row>
    <row r="1271" spans="1:10" ht="16" x14ac:dyDescent="0.2">
      <c r="A1271" s="30"/>
      <c r="B1271" s="30"/>
      <c r="C1271" s="30"/>
      <c r="D1271" s="30"/>
      <c r="E1271" s="30"/>
      <c r="F1271" s="30"/>
      <c r="G1271" s="30"/>
      <c r="H1271" s="30"/>
      <c r="I1271" s="30"/>
      <c r="J1271" s="30"/>
    </row>
    <row r="1272" spans="1:10" ht="16" x14ac:dyDescent="0.2">
      <c r="A1272" s="30"/>
      <c r="B1272" s="30"/>
      <c r="C1272" s="30"/>
      <c r="D1272" s="30"/>
      <c r="E1272" s="30"/>
      <c r="F1272" s="30"/>
      <c r="G1272" s="30"/>
      <c r="H1272" s="30"/>
      <c r="I1272" s="30"/>
      <c r="J1272" s="30"/>
    </row>
    <row r="1273" spans="1:10" ht="16" x14ac:dyDescent="0.2">
      <c r="A1273" s="30"/>
      <c r="B1273" s="30"/>
      <c r="C1273" s="30"/>
      <c r="D1273" s="30"/>
      <c r="E1273" s="30"/>
      <c r="F1273" s="30"/>
      <c r="G1273" s="30"/>
      <c r="H1273" s="30"/>
      <c r="I1273" s="30"/>
      <c r="J1273" s="30"/>
    </row>
    <row r="1274" spans="1:10" ht="16" x14ac:dyDescent="0.2">
      <c r="A1274" s="30"/>
      <c r="B1274" s="30"/>
      <c r="C1274" s="30"/>
      <c r="D1274" s="30"/>
      <c r="E1274" s="30"/>
      <c r="F1274" s="30"/>
      <c r="G1274" s="30"/>
      <c r="H1274" s="30"/>
      <c r="I1274" s="30"/>
      <c r="J1274" s="30"/>
    </row>
    <row r="1275" spans="1:10" ht="16" x14ac:dyDescent="0.2">
      <c r="A1275" s="30"/>
      <c r="B1275" s="30"/>
      <c r="C1275" s="30"/>
      <c r="D1275" s="30"/>
      <c r="E1275" s="30"/>
      <c r="F1275" s="30"/>
      <c r="G1275" s="30"/>
      <c r="H1275" s="30"/>
      <c r="I1275" s="30"/>
      <c r="J1275" s="30"/>
    </row>
    <row r="1276" spans="1:10" ht="16" x14ac:dyDescent="0.2">
      <c r="A1276" s="30"/>
      <c r="B1276" s="30"/>
      <c r="C1276" s="30"/>
      <c r="D1276" s="30"/>
      <c r="E1276" s="30"/>
      <c r="F1276" s="30"/>
      <c r="G1276" s="30"/>
      <c r="H1276" s="30"/>
      <c r="I1276" s="30"/>
      <c r="J1276" s="30"/>
    </row>
    <row r="1277" spans="1:10" ht="16" x14ac:dyDescent="0.2">
      <c r="A1277" s="30"/>
      <c r="B1277" s="30"/>
      <c r="C1277" s="30"/>
      <c r="D1277" s="30"/>
      <c r="E1277" s="30"/>
      <c r="F1277" s="30"/>
      <c r="G1277" s="30"/>
      <c r="H1277" s="30"/>
      <c r="I1277" s="30"/>
      <c r="J1277" s="30"/>
    </row>
    <row r="1278" spans="1:10" ht="16" x14ac:dyDescent="0.2">
      <c r="A1278" s="30"/>
      <c r="B1278" s="30"/>
      <c r="C1278" s="30"/>
      <c r="D1278" s="30"/>
      <c r="E1278" s="30"/>
      <c r="F1278" s="30"/>
      <c r="G1278" s="30"/>
      <c r="H1278" s="30"/>
      <c r="I1278" s="30"/>
      <c r="J1278" s="30"/>
    </row>
    <row r="1279" spans="1:10" ht="16" x14ac:dyDescent="0.2">
      <c r="A1279" s="30"/>
      <c r="B1279" s="30"/>
      <c r="C1279" s="30"/>
      <c r="D1279" s="30"/>
      <c r="E1279" s="30"/>
      <c r="F1279" s="30"/>
      <c r="G1279" s="30"/>
      <c r="H1279" s="30"/>
      <c r="I1279" s="30"/>
      <c r="J1279" s="30"/>
    </row>
    <row r="1280" spans="1:10" ht="16" x14ac:dyDescent="0.2">
      <c r="A1280" s="30"/>
      <c r="B1280" s="30"/>
      <c r="C1280" s="30"/>
      <c r="D1280" s="30"/>
      <c r="E1280" s="30"/>
      <c r="F1280" s="30"/>
      <c r="G1280" s="30"/>
      <c r="H1280" s="30"/>
      <c r="I1280" s="30"/>
      <c r="J1280" s="30"/>
    </row>
    <row r="1281" spans="1:10" ht="16" x14ac:dyDescent="0.2">
      <c r="A1281" s="30"/>
      <c r="B1281" s="30"/>
      <c r="C1281" s="30"/>
      <c r="D1281" s="30"/>
      <c r="E1281" s="30"/>
      <c r="F1281" s="30"/>
      <c r="G1281" s="30"/>
      <c r="H1281" s="30"/>
      <c r="I1281" s="30"/>
      <c r="J1281" s="30"/>
    </row>
    <row r="1282" spans="1:10" ht="16" x14ac:dyDescent="0.2">
      <c r="A1282" s="30"/>
      <c r="B1282" s="30"/>
      <c r="C1282" s="30"/>
      <c r="D1282" s="30"/>
      <c r="E1282" s="30"/>
      <c r="F1282" s="30"/>
      <c r="G1282" s="30"/>
      <c r="H1282" s="30"/>
      <c r="I1282" s="30"/>
      <c r="J1282" s="30"/>
    </row>
    <row r="1283" spans="1:10" ht="16" x14ac:dyDescent="0.2">
      <c r="A1283" s="30"/>
      <c r="B1283" s="30"/>
      <c r="C1283" s="30"/>
      <c r="D1283" s="30"/>
      <c r="E1283" s="30"/>
      <c r="F1283" s="30"/>
      <c r="G1283" s="30"/>
      <c r="H1283" s="30"/>
      <c r="I1283" s="30"/>
      <c r="J1283" s="30"/>
    </row>
    <row r="1284" spans="1:10" ht="16" x14ac:dyDescent="0.2">
      <c r="A1284" s="30"/>
      <c r="B1284" s="30"/>
      <c r="C1284" s="30"/>
      <c r="D1284" s="30"/>
      <c r="E1284" s="30"/>
      <c r="F1284" s="30"/>
      <c r="G1284" s="30"/>
      <c r="H1284" s="30"/>
      <c r="I1284" s="30"/>
      <c r="J1284" s="30"/>
    </row>
    <row r="1285" spans="1:10" ht="16" x14ac:dyDescent="0.2">
      <c r="A1285" s="30"/>
      <c r="B1285" s="30"/>
      <c r="C1285" s="30"/>
      <c r="D1285" s="30"/>
      <c r="E1285" s="30"/>
      <c r="F1285" s="30"/>
      <c r="G1285" s="30"/>
      <c r="H1285" s="30"/>
      <c r="I1285" s="30"/>
      <c r="J1285" s="30"/>
    </row>
    <row r="1286" spans="1:10" ht="16" x14ac:dyDescent="0.2">
      <c r="A1286" s="30"/>
      <c r="B1286" s="30"/>
      <c r="C1286" s="30"/>
      <c r="D1286" s="30"/>
      <c r="E1286" s="30"/>
      <c r="F1286" s="30"/>
      <c r="G1286" s="30"/>
      <c r="H1286" s="30"/>
      <c r="I1286" s="30"/>
      <c r="J1286" s="30"/>
    </row>
    <row r="1287" spans="1:10" ht="16" x14ac:dyDescent="0.2">
      <c r="A1287" s="30"/>
      <c r="B1287" s="30"/>
      <c r="C1287" s="30"/>
      <c r="D1287" s="30"/>
      <c r="E1287" s="30"/>
      <c r="F1287" s="30"/>
      <c r="G1287" s="30"/>
      <c r="H1287" s="30"/>
      <c r="I1287" s="30"/>
      <c r="J1287" s="30"/>
    </row>
    <row r="1288" spans="1:10" ht="16" x14ac:dyDescent="0.2">
      <c r="A1288" s="30"/>
      <c r="B1288" s="30"/>
      <c r="C1288" s="30"/>
      <c r="D1288" s="30"/>
      <c r="E1288" s="30"/>
      <c r="F1288" s="30"/>
      <c r="G1288" s="30"/>
      <c r="H1288" s="30"/>
      <c r="I1288" s="30"/>
      <c r="J1288" s="30"/>
    </row>
    <row r="1289" spans="1:10" ht="16" x14ac:dyDescent="0.2">
      <c r="A1289" s="30"/>
      <c r="B1289" s="30"/>
      <c r="C1289" s="30"/>
      <c r="D1289" s="30"/>
      <c r="E1289" s="30"/>
      <c r="F1289" s="30"/>
      <c r="G1289" s="30"/>
      <c r="H1289" s="30"/>
      <c r="I1289" s="30"/>
      <c r="J1289" s="30"/>
    </row>
    <row r="1290" spans="1:10" ht="16" x14ac:dyDescent="0.2">
      <c r="A1290" s="30"/>
      <c r="B1290" s="30"/>
      <c r="C1290" s="30"/>
      <c r="D1290" s="30"/>
      <c r="E1290" s="30"/>
      <c r="F1290" s="30"/>
      <c r="G1290" s="30"/>
      <c r="H1290" s="30"/>
      <c r="I1290" s="30"/>
      <c r="J1290" s="30"/>
    </row>
    <row r="1291" spans="1:10" ht="16" x14ac:dyDescent="0.2">
      <c r="A1291" s="30"/>
      <c r="B1291" s="30"/>
      <c r="C1291" s="30"/>
      <c r="D1291" s="30"/>
      <c r="E1291" s="30"/>
      <c r="F1291" s="30"/>
      <c r="G1291" s="30"/>
      <c r="H1291" s="30"/>
      <c r="I1291" s="30"/>
      <c r="J1291" s="30"/>
    </row>
    <row r="1292" spans="1:10" ht="16" x14ac:dyDescent="0.2">
      <c r="A1292" s="30"/>
      <c r="B1292" s="30"/>
      <c r="C1292" s="30"/>
      <c r="D1292" s="30"/>
      <c r="E1292" s="30"/>
      <c r="F1292" s="30"/>
      <c r="G1292" s="30"/>
      <c r="H1292" s="30"/>
      <c r="I1292" s="30"/>
      <c r="J1292" s="30"/>
    </row>
    <row r="1293" spans="1:10" ht="16" x14ac:dyDescent="0.2">
      <c r="A1293" s="30"/>
      <c r="B1293" s="30"/>
      <c r="C1293" s="30"/>
      <c r="D1293" s="30"/>
      <c r="E1293" s="30"/>
      <c r="F1293" s="30"/>
      <c r="G1293" s="30"/>
      <c r="H1293" s="30"/>
      <c r="I1293" s="30"/>
      <c r="J1293" s="30"/>
    </row>
    <row r="1294" spans="1:10" ht="16" x14ac:dyDescent="0.2">
      <c r="A1294" s="30"/>
      <c r="B1294" s="30"/>
      <c r="C1294" s="30"/>
      <c r="D1294" s="30"/>
      <c r="E1294" s="30"/>
      <c r="F1294" s="30"/>
      <c r="G1294" s="30"/>
      <c r="H1294" s="30"/>
      <c r="I1294" s="30"/>
      <c r="J1294" s="30"/>
    </row>
    <row r="1295" spans="1:10" ht="16" x14ac:dyDescent="0.2">
      <c r="A1295" s="30"/>
      <c r="B1295" s="30"/>
      <c r="C1295" s="30"/>
      <c r="D1295" s="30"/>
      <c r="E1295" s="30"/>
      <c r="F1295" s="30"/>
      <c r="G1295" s="30"/>
      <c r="H1295" s="30"/>
      <c r="I1295" s="30"/>
      <c r="J1295" s="30"/>
    </row>
    <row r="1296" spans="1:10" ht="16" x14ac:dyDescent="0.2">
      <c r="A1296" s="30"/>
      <c r="B1296" s="30"/>
      <c r="C1296" s="30"/>
      <c r="D1296" s="30"/>
      <c r="E1296" s="30"/>
      <c r="F1296" s="30"/>
      <c r="G1296" s="30"/>
      <c r="H1296" s="30"/>
      <c r="I1296" s="30"/>
      <c r="J1296" s="30"/>
    </row>
    <row r="1297" spans="1:10" ht="16" x14ac:dyDescent="0.2">
      <c r="A1297" s="30"/>
      <c r="B1297" s="30"/>
      <c r="C1297" s="30"/>
      <c r="D1297" s="30"/>
      <c r="E1297" s="30"/>
      <c r="F1297" s="30"/>
      <c r="G1297" s="30"/>
      <c r="H1297" s="30"/>
      <c r="I1297" s="30"/>
      <c r="J1297" s="30"/>
    </row>
    <row r="1298" spans="1:10" ht="16" x14ac:dyDescent="0.2">
      <c r="A1298" s="30"/>
      <c r="B1298" s="30"/>
      <c r="C1298" s="30"/>
      <c r="D1298" s="30"/>
      <c r="E1298" s="30"/>
      <c r="F1298" s="30"/>
      <c r="G1298" s="30"/>
      <c r="H1298" s="30"/>
      <c r="I1298" s="30"/>
      <c r="J1298" s="30"/>
    </row>
    <row r="1299" spans="1:10" ht="16" x14ac:dyDescent="0.2">
      <c r="A1299" s="30"/>
      <c r="B1299" s="30"/>
      <c r="C1299" s="30"/>
      <c r="D1299" s="30"/>
      <c r="E1299" s="30"/>
      <c r="F1299" s="30"/>
      <c r="G1299" s="30"/>
      <c r="H1299" s="30"/>
      <c r="I1299" s="30"/>
      <c r="J1299" s="30"/>
    </row>
    <row r="1300" spans="1:10" ht="16" x14ac:dyDescent="0.2">
      <c r="A1300" s="30"/>
      <c r="B1300" s="30"/>
      <c r="C1300" s="30"/>
      <c r="D1300" s="30"/>
      <c r="E1300" s="30"/>
      <c r="F1300" s="30"/>
      <c r="G1300" s="30"/>
      <c r="H1300" s="30"/>
      <c r="I1300" s="30"/>
      <c r="J1300" s="30"/>
    </row>
    <row r="1301" spans="1:10" ht="16" x14ac:dyDescent="0.2">
      <c r="A1301" s="30"/>
      <c r="B1301" s="30"/>
      <c r="C1301" s="30"/>
      <c r="D1301" s="30"/>
      <c r="E1301" s="30"/>
      <c r="F1301" s="30"/>
      <c r="G1301" s="30"/>
      <c r="H1301" s="30"/>
      <c r="I1301" s="30"/>
      <c r="J1301" s="30"/>
    </row>
    <row r="1302" spans="1:10" ht="16" x14ac:dyDescent="0.2">
      <c r="A1302" s="30"/>
      <c r="B1302" s="30"/>
      <c r="C1302" s="30"/>
      <c r="D1302" s="30"/>
      <c r="E1302" s="30"/>
      <c r="F1302" s="30"/>
      <c r="G1302" s="30"/>
      <c r="H1302" s="30"/>
      <c r="I1302" s="30"/>
      <c r="J1302" s="30"/>
    </row>
    <row r="1303" spans="1:10" ht="16" x14ac:dyDescent="0.2">
      <c r="A1303" s="30"/>
      <c r="B1303" s="30"/>
      <c r="C1303" s="30"/>
      <c r="D1303" s="30"/>
      <c r="E1303" s="30"/>
      <c r="F1303" s="30"/>
      <c r="G1303" s="30"/>
      <c r="H1303" s="30"/>
      <c r="I1303" s="30"/>
      <c r="J1303" s="30"/>
    </row>
    <row r="1304" spans="1:10" ht="16" x14ac:dyDescent="0.2">
      <c r="A1304" s="30"/>
      <c r="B1304" s="30"/>
      <c r="C1304" s="30"/>
      <c r="D1304" s="30"/>
      <c r="E1304" s="30"/>
      <c r="F1304" s="30"/>
      <c r="G1304" s="30"/>
      <c r="H1304" s="30"/>
      <c r="I1304" s="30"/>
      <c r="J1304" s="30"/>
    </row>
    <row r="1305" spans="1:10" ht="16" x14ac:dyDescent="0.2">
      <c r="A1305" s="30"/>
      <c r="B1305" s="30"/>
      <c r="C1305" s="30"/>
      <c r="D1305" s="30"/>
      <c r="E1305" s="30"/>
      <c r="F1305" s="30"/>
      <c r="G1305" s="30"/>
      <c r="H1305" s="30"/>
      <c r="I1305" s="30"/>
      <c r="J1305" s="30"/>
    </row>
    <row r="1306" spans="1:10" ht="16" x14ac:dyDescent="0.2">
      <c r="A1306" s="30"/>
      <c r="B1306" s="30"/>
      <c r="C1306" s="30"/>
      <c r="D1306" s="30"/>
      <c r="E1306" s="30"/>
      <c r="F1306" s="30"/>
      <c r="G1306" s="30"/>
      <c r="H1306" s="30"/>
      <c r="I1306" s="30"/>
      <c r="J1306" s="30"/>
    </row>
    <row r="1307" spans="1:10" ht="16" x14ac:dyDescent="0.2">
      <c r="A1307" s="30"/>
      <c r="B1307" s="30"/>
      <c r="C1307" s="30"/>
      <c r="D1307" s="30"/>
      <c r="E1307" s="30"/>
      <c r="F1307" s="30"/>
      <c r="G1307" s="30"/>
      <c r="H1307" s="30"/>
      <c r="I1307" s="30"/>
      <c r="J1307" s="30"/>
    </row>
    <row r="1308" spans="1:10" ht="16" x14ac:dyDescent="0.2">
      <c r="A1308" s="30"/>
      <c r="B1308" s="30"/>
      <c r="C1308" s="30"/>
      <c r="D1308" s="30"/>
      <c r="E1308" s="30"/>
      <c r="F1308" s="30"/>
      <c r="G1308" s="30"/>
      <c r="H1308" s="30"/>
      <c r="I1308" s="30"/>
      <c r="J1308" s="30"/>
    </row>
    <row r="1309" spans="1:10" ht="16" x14ac:dyDescent="0.2">
      <c r="A1309" s="30"/>
      <c r="B1309" s="30"/>
      <c r="C1309" s="30"/>
      <c r="D1309" s="30"/>
      <c r="E1309" s="30"/>
      <c r="F1309" s="30"/>
      <c r="G1309" s="30"/>
      <c r="H1309" s="30"/>
      <c r="I1309" s="30"/>
      <c r="J1309" s="30"/>
    </row>
    <row r="1310" spans="1:10" ht="16" x14ac:dyDescent="0.2">
      <c r="A1310" s="30"/>
      <c r="B1310" s="30"/>
      <c r="C1310" s="30"/>
      <c r="D1310" s="30"/>
      <c r="E1310" s="30"/>
      <c r="F1310" s="30"/>
      <c r="G1310" s="30"/>
      <c r="H1310" s="30"/>
      <c r="I1310" s="30"/>
      <c r="J1310" s="30"/>
    </row>
    <row r="1311" spans="1:10" ht="16" x14ac:dyDescent="0.2">
      <c r="A1311" s="30"/>
      <c r="B1311" s="30"/>
      <c r="C1311" s="30"/>
      <c r="D1311" s="30"/>
      <c r="E1311" s="30"/>
      <c r="F1311" s="30"/>
      <c r="G1311" s="30"/>
      <c r="H1311" s="30"/>
      <c r="I1311" s="30"/>
      <c r="J1311" s="30"/>
    </row>
    <row r="1312" spans="1:10" ht="16" x14ac:dyDescent="0.2">
      <c r="A1312" s="30"/>
      <c r="B1312" s="30"/>
      <c r="C1312" s="30"/>
      <c r="D1312" s="30"/>
      <c r="E1312" s="30"/>
      <c r="F1312" s="30"/>
      <c r="G1312" s="30"/>
      <c r="H1312" s="30"/>
      <c r="I1312" s="30"/>
      <c r="J1312" s="30"/>
    </row>
    <row r="1313" spans="1:10" ht="16" x14ac:dyDescent="0.2">
      <c r="A1313" s="30"/>
      <c r="B1313" s="30"/>
      <c r="C1313" s="30"/>
      <c r="D1313" s="30"/>
      <c r="E1313" s="30"/>
      <c r="F1313" s="30"/>
      <c r="G1313" s="30"/>
      <c r="H1313" s="30"/>
      <c r="I1313" s="30"/>
      <c r="J1313" s="30"/>
    </row>
    <row r="1314" spans="1:10" ht="16" x14ac:dyDescent="0.2">
      <c r="A1314" s="30"/>
      <c r="B1314" s="30"/>
      <c r="C1314" s="30"/>
      <c r="D1314" s="30"/>
      <c r="E1314" s="30"/>
      <c r="F1314" s="30"/>
      <c r="G1314" s="30"/>
      <c r="H1314" s="30"/>
      <c r="I1314" s="30"/>
      <c r="J1314" s="30"/>
    </row>
    <row r="1315" spans="1:10" ht="16" x14ac:dyDescent="0.2">
      <c r="A1315" s="30"/>
      <c r="B1315" s="30"/>
      <c r="C1315" s="30"/>
      <c r="D1315" s="30"/>
      <c r="E1315" s="30"/>
      <c r="F1315" s="30"/>
      <c r="G1315" s="30"/>
      <c r="H1315" s="30"/>
      <c r="I1315" s="30"/>
      <c r="J1315" s="30"/>
    </row>
    <row r="1316" spans="1:10" ht="16" x14ac:dyDescent="0.2">
      <c r="A1316" s="30"/>
      <c r="B1316" s="30"/>
      <c r="C1316" s="30"/>
      <c r="D1316" s="30"/>
      <c r="E1316" s="30"/>
      <c r="F1316" s="30"/>
      <c r="G1316" s="30"/>
      <c r="H1316" s="30"/>
      <c r="I1316" s="30"/>
      <c r="J1316" s="30"/>
    </row>
    <row r="1317" spans="1:10" ht="16" x14ac:dyDescent="0.2">
      <c r="A1317" s="30"/>
      <c r="B1317" s="30"/>
      <c r="C1317" s="30"/>
      <c r="D1317" s="30"/>
      <c r="E1317" s="30"/>
      <c r="F1317" s="30"/>
      <c r="G1317" s="30"/>
      <c r="H1317" s="30"/>
      <c r="I1317" s="30"/>
      <c r="J1317" s="30"/>
    </row>
    <row r="1318" spans="1:10" ht="16" x14ac:dyDescent="0.2">
      <c r="A1318" s="30"/>
      <c r="B1318" s="30"/>
      <c r="C1318" s="30"/>
      <c r="D1318" s="30"/>
      <c r="E1318" s="30"/>
      <c r="F1318" s="30"/>
      <c r="G1318" s="30"/>
      <c r="H1318" s="30"/>
      <c r="I1318" s="30"/>
      <c r="J1318" s="30"/>
    </row>
    <row r="1319" spans="1:10" ht="16" x14ac:dyDescent="0.2">
      <c r="A1319" s="30"/>
      <c r="B1319" s="30"/>
      <c r="C1319" s="30"/>
      <c r="D1319" s="30"/>
      <c r="E1319" s="30"/>
      <c r="F1319" s="30"/>
      <c r="G1319" s="30"/>
      <c r="H1319" s="30"/>
      <c r="I1319" s="30"/>
      <c r="J1319" s="30"/>
    </row>
    <row r="1320" spans="1:10" ht="16" x14ac:dyDescent="0.2">
      <c r="A1320" s="30"/>
      <c r="B1320" s="30"/>
      <c r="C1320" s="30"/>
      <c r="D1320" s="30"/>
      <c r="E1320" s="30"/>
      <c r="F1320" s="30"/>
      <c r="G1320" s="30"/>
      <c r="H1320" s="30"/>
      <c r="I1320" s="30"/>
      <c r="J1320" s="30"/>
    </row>
    <row r="1321" spans="1:10" ht="16" x14ac:dyDescent="0.2">
      <c r="A1321" s="30"/>
      <c r="B1321" s="30"/>
      <c r="C1321" s="30"/>
      <c r="D1321" s="30"/>
      <c r="E1321" s="30"/>
      <c r="F1321" s="30"/>
      <c r="G1321" s="30"/>
      <c r="H1321" s="30"/>
      <c r="I1321" s="30"/>
      <c r="J1321" s="30"/>
    </row>
    <row r="1322" spans="1:10" ht="16" x14ac:dyDescent="0.2">
      <c r="A1322" s="30"/>
      <c r="B1322" s="30"/>
      <c r="C1322" s="30"/>
      <c r="D1322" s="30"/>
      <c r="E1322" s="30"/>
      <c r="F1322" s="30"/>
      <c r="G1322" s="30"/>
      <c r="H1322" s="30"/>
      <c r="I1322" s="30"/>
      <c r="J1322" s="30"/>
    </row>
    <row r="1323" spans="1:10" ht="16" x14ac:dyDescent="0.2">
      <c r="A1323" s="30"/>
      <c r="B1323" s="30"/>
      <c r="C1323" s="30"/>
      <c r="D1323" s="30"/>
      <c r="E1323" s="30"/>
      <c r="F1323" s="30"/>
      <c r="G1323" s="30"/>
      <c r="H1323" s="30"/>
      <c r="I1323" s="30"/>
      <c r="J1323" s="30"/>
    </row>
    <row r="1324" spans="1:10" ht="16" x14ac:dyDescent="0.2">
      <c r="A1324" s="30"/>
      <c r="B1324" s="30"/>
      <c r="C1324" s="30"/>
      <c r="D1324" s="30"/>
      <c r="E1324" s="30"/>
      <c r="F1324" s="30"/>
      <c r="G1324" s="30"/>
      <c r="H1324" s="30"/>
      <c r="I1324" s="30"/>
      <c r="J1324" s="30"/>
    </row>
    <row r="1325" spans="1:10" ht="16" x14ac:dyDescent="0.2">
      <c r="A1325" s="30"/>
      <c r="B1325" s="30"/>
      <c r="C1325" s="30"/>
      <c r="D1325" s="30"/>
      <c r="E1325" s="30"/>
      <c r="F1325" s="30"/>
      <c r="G1325" s="30"/>
      <c r="H1325" s="30"/>
      <c r="I1325" s="30"/>
      <c r="J1325" s="30"/>
    </row>
    <row r="1326" spans="1:10" ht="16" x14ac:dyDescent="0.2">
      <c r="A1326" s="30"/>
      <c r="B1326" s="30"/>
      <c r="C1326" s="30"/>
      <c r="D1326" s="30"/>
      <c r="E1326" s="30"/>
      <c r="F1326" s="30"/>
      <c r="G1326" s="30"/>
      <c r="H1326" s="30"/>
      <c r="I1326" s="30"/>
      <c r="J1326" s="30"/>
    </row>
    <row r="1327" spans="1:10" ht="16" x14ac:dyDescent="0.2">
      <c r="A1327" s="30"/>
      <c r="B1327" s="30"/>
      <c r="C1327" s="30"/>
      <c r="D1327" s="30"/>
      <c r="E1327" s="30"/>
      <c r="F1327" s="30"/>
      <c r="G1327" s="30"/>
      <c r="H1327" s="30"/>
      <c r="I1327" s="30"/>
      <c r="J1327" s="30"/>
    </row>
    <row r="1328" spans="1:10" ht="16" x14ac:dyDescent="0.2">
      <c r="A1328" s="30"/>
      <c r="B1328" s="30"/>
      <c r="C1328" s="30"/>
      <c r="D1328" s="30"/>
      <c r="E1328" s="30"/>
      <c r="F1328" s="30"/>
      <c r="G1328" s="30"/>
      <c r="H1328" s="30"/>
      <c r="I1328" s="30"/>
      <c r="J1328" s="30"/>
    </row>
    <row r="1329" spans="1:10" ht="16" x14ac:dyDescent="0.2">
      <c r="A1329" s="30"/>
      <c r="B1329" s="30"/>
      <c r="C1329" s="30"/>
      <c r="D1329" s="30"/>
      <c r="E1329" s="30"/>
      <c r="F1329" s="30"/>
      <c r="G1329" s="30"/>
      <c r="H1329" s="30"/>
      <c r="I1329" s="30"/>
      <c r="J1329" s="30"/>
    </row>
    <row r="1330" spans="1:10" ht="16" x14ac:dyDescent="0.2">
      <c r="A1330" s="30"/>
      <c r="B1330" s="30"/>
      <c r="C1330" s="30"/>
      <c r="D1330" s="30"/>
      <c r="E1330" s="30"/>
      <c r="F1330" s="30"/>
      <c r="G1330" s="30"/>
      <c r="H1330" s="30"/>
      <c r="I1330" s="30"/>
      <c r="J1330" s="30"/>
    </row>
    <row r="1331" spans="1:10" ht="16" x14ac:dyDescent="0.2">
      <c r="A1331" s="30"/>
      <c r="B1331" s="30"/>
      <c r="C1331" s="30"/>
      <c r="D1331" s="30"/>
      <c r="E1331" s="30"/>
      <c r="F1331" s="30"/>
      <c r="G1331" s="30"/>
      <c r="H1331" s="30"/>
      <c r="I1331" s="30"/>
      <c r="J1331" s="30"/>
    </row>
    <row r="1332" spans="1:10" ht="16" x14ac:dyDescent="0.2">
      <c r="A1332" s="30"/>
      <c r="B1332" s="30"/>
      <c r="C1332" s="30"/>
      <c r="D1332" s="30"/>
      <c r="E1332" s="30"/>
      <c r="F1332" s="30"/>
      <c r="G1332" s="30"/>
      <c r="H1332" s="30"/>
      <c r="I1332" s="30"/>
      <c r="J1332" s="30"/>
    </row>
    <row r="1333" spans="1:10" ht="16" x14ac:dyDescent="0.2">
      <c r="A1333" s="30"/>
      <c r="B1333" s="30"/>
      <c r="C1333" s="30"/>
      <c r="D1333" s="30"/>
      <c r="E1333" s="30"/>
      <c r="F1333" s="30"/>
      <c r="G1333" s="30"/>
      <c r="H1333" s="30"/>
      <c r="I1333" s="30"/>
      <c r="J1333" s="30"/>
    </row>
    <row r="1334" spans="1:10" ht="16" x14ac:dyDescent="0.2">
      <c r="A1334" s="30"/>
      <c r="B1334" s="30"/>
      <c r="C1334" s="30"/>
      <c r="D1334" s="30"/>
      <c r="E1334" s="30"/>
      <c r="F1334" s="30"/>
      <c r="G1334" s="30"/>
      <c r="H1334" s="30"/>
      <c r="I1334" s="30"/>
      <c r="J1334" s="30"/>
    </row>
    <row r="1335" spans="1:10" ht="16" x14ac:dyDescent="0.2">
      <c r="A1335" s="30"/>
      <c r="B1335" s="30"/>
      <c r="C1335" s="30"/>
      <c r="D1335" s="30"/>
      <c r="E1335" s="30"/>
      <c r="F1335" s="30"/>
      <c r="G1335" s="30"/>
      <c r="H1335" s="30"/>
      <c r="I1335" s="30"/>
      <c r="J1335" s="30"/>
    </row>
    <row r="1336" spans="1:10" ht="16" x14ac:dyDescent="0.2">
      <c r="A1336" s="30"/>
      <c r="B1336" s="30"/>
      <c r="C1336" s="30"/>
      <c r="D1336" s="30"/>
      <c r="E1336" s="30"/>
      <c r="F1336" s="30"/>
      <c r="G1336" s="30"/>
      <c r="H1336" s="30"/>
      <c r="I1336" s="30"/>
      <c r="J1336" s="30"/>
    </row>
    <row r="1337" spans="1:10" ht="16" x14ac:dyDescent="0.2">
      <c r="A1337" s="30"/>
      <c r="B1337" s="30"/>
      <c r="C1337" s="30"/>
      <c r="D1337" s="30"/>
      <c r="E1337" s="30"/>
      <c r="F1337" s="30"/>
      <c r="G1337" s="30"/>
      <c r="H1337" s="30"/>
      <c r="I1337" s="30"/>
      <c r="J1337" s="30"/>
    </row>
    <row r="1338" spans="1:10" ht="16" x14ac:dyDescent="0.2">
      <c r="A1338" s="30"/>
      <c r="B1338" s="30"/>
      <c r="C1338" s="30"/>
      <c r="D1338" s="30"/>
      <c r="E1338" s="30"/>
      <c r="F1338" s="30"/>
      <c r="G1338" s="30"/>
      <c r="H1338" s="30"/>
      <c r="I1338" s="30"/>
      <c r="J1338" s="30"/>
    </row>
    <row r="1339" spans="1:10" ht="16" x14ac:dyDescent="0.2">
      <c r="A1339" s="30"/>
      <c r="B1339" s="30"/>
      <c r="C1339" s="30"/>
      <c r="D1339" s="30"/>
      <c r="E1339" s="30"/>
      <c r="F1339" s="30"/>
      <c r="G1339" s="30"/>
      <c r="H1339" s="30"/>
      <c r="I1339" s="30"/>
      <c r="J1339" s="30"/>
    </row>
    <row r="1340" spans="1:10" ht="16" x14ac:dyDescent="0.2">
      <c r="A1340" s="30"/>
      <c r="B1340" s="30"/>
      <c r="C1340" s="30"/>
      <c r="D1340" s="30"/>
      <c r="E1340" s="30"/>
      <c r="F1340" s="30"/>
      <c r="G1340" s="30"/>
      <c r="H1340" s="30"/>
      <c r="I1340" s="30"/>
      <c r="J1340" s="30"/>
    </row>
    <row r="1341" spans="1:10" ht="16" x14ac:dyDescent="0.2">
      <c r="A1341" s="30"/>
      <c r="B1341" s="30"/>
      <c r="C1341" s="30"/>
      <c r="D1341" s="30"/>
      <c r="E1341" s="30"/>
      <c r="F1341" s="30"/>
      <c r="G1341" s="30"/>
      <c r="H1341" s="30"/>
      <c r="I1341" s="30"/>
      <c r="J1341" s="30"/>
    </row>
    <row r="1342" spans="1:10" ht="16" x14ac:dyDescent="0.2">
      <c r="A1342" s="30"/>
      <c r="B1342" s="30"/>
      <c r="C1342" s="30"/>
      <c r="D1342" s="30"/>
      <c r="E1342" s="30"/>
      <c r="F1342" s="30"/>
      <c r="G1342" s="30"/>
      <c r="H1342" s="30"/>
      <c r="I1342" s="30"/>
      <c r="J1342" s="30"/>
    </row>
    <row r="1343" spans="1:10" ht="16" x14ac:dyDescent="0.2">
      <c r="A1343" s="30"/>
      <c r="B1343" s="30"/>
      <c r="C1343" s="30"/>
      <c r="D1343" s="30"/>
      <c r="E1343" s="30"/>
      <c r="F1343" s="30"/>
      <c r="G1343" s="30"/>
      <c r="H1343" s="30"/>
      <c r="I1343" s="30"/>
      <c r="J1343" s="30"/>
    </row>
    <row r="1344" spans="1:10" ht="16" x14ac:dyDescent="0.2">
      <c r="A1344" s="30"/>
      <c r="B1344" s="30"/>
      <c r="C1344" s="30"/>
      <c r="D1344" s="30"/>
      <c r="E1344" s="30"/>
      <c r="F1344" s="30"/>
      <c r="G1344" s="30"/>
      <c r="H1344" s="30"/>
      <c r="I1344" s="30"/>
      <c r="J1344" s="30"/>
    </row>
    <row r="1345" spans="1:10" ht="16" x14ac:dyDescent="0.2">
      <c r="A1345" s="30"/>
      <c r="B1345" s="30"/>
      <c r="C1345" s="30"/>
      <c r="D1345" s="30"/>
      <c r="E1345" s="30"/>
      <c r="F1345" s="30"/>
      <c r="G1345" s="30"/>
      <c r="H1345" s="30"/>
      <c r="I1345" s="30"/>
      <c r="J1345" s="30"/>
    </row>
    <row r="1346" spans="1:10" ht="16" x14ac:dyDescent="0.2">
      <c r="A1346" s="30"/>
      <c r="B1346" s="30"/>
      <c r="C1346" s="30"/>
      <c r="D1346" s="30"/>
      <c r="E1346" s="30"/>
      <c r="F1346" s="30"/>
      <c r="G1346" s="30"/>
      <c r="H1346" s="30"/>
      <c r="I1346" s="30"/>
      <c r="J1346" s="30"/>
    </row>
    <row r="1347" spans="1:10" ht="16" x14ac:dyDescent="0.2">
      <c r="A1347" s="30"/>
      <c r="B1347" s="30"/>
      <c r="C1347" s="30"/>
      <c r="D1347" s="30"/>
      <c r="E1347" s="30"/>
      <c r="F1347" s="30"/>
      <c r="G1347" s="30"/>
      <c r="H1347" s="30"/>
      <c r="I1347" s="30"/>
      <c r="J1347" s="30"/>
    </row>
    <row r="1348" spans="1:10" ht="16" x14ac:dyDescent="0.2">
      <c r="A1348" s="30"/>
      <c r="B1348" s="30"/>
      <c r="C1348" s="30"/>
      <c r="D1348" s="30"/>
      <c r="E1348" s="30"/>
      <c r="F1348" s="30"/>
      <c r="G1348" s="30"/>
      <c r="H1348" s="30"/>
      <c r="I1348" s="30"/>
      <c r="J1348" s="30"/>
    </row>
    <row r="1349" spans="1:10" ht="16" x14ac:dyDescent="0.2">
      <c r="A1349" s="30"/>
      <c r="B1349" s="30"/>
      <c r="C1349" s="30"/>
      <c r="D1349" s="30"/>
      <c r="E1349" s="30"/>
      <c r="F1349" s="30"/>
      <c r="G1349" s="30"/>
      <c r="H1349" s="30"/>
      <c r="I1349" s="30"/>
      <c r="J1349" s="30"/>
    </row>
    <row r="1350" spans="1:10" ht="16" x14ac:dyDescent="0.2">
      <c r="A1350" s="30"/>
      <c r="B1350" s="30"/>
      <c r="C1350" s="30"/>
      <c r="D1350" s="30"/>
      <c r="E1350" s="30"/>
      <c r="F1350" s="30"/>
      <c r="G1350" s="30"/>
      <c r="H1350" s="30"/>
      <c r="I1350" s="30"/>
      <c r="J1350" s="30"/>
    </row>
    <row r="1351" spans="1:10" ht="16" x14ac:dyDescent="0.2">
      <c r="A1351" s="30"/>
      <c r="B1351" s="30"/>
      <c r="C1351" s="30"/>
      <c r="D1351" s="30"/>
      <c r="E1351" s="30"/>
      <c r="F1351" s="30"/>
      <c r="G1351" s="30"/>
      <c r="H1351" s="30"/>
      <c r="I1351" s="30"/>
      <c r="J1351" s="30"/>
    </row>
    <row r="1352" spans="1:10" ht="16" x14ac:dyDescent="0.2">
      <c r="A1352" s="30"/>
      <c r="B1352" s="30"/>
      <c r="C1352" s="30"/>
      <c r="D1352" s="30"/>
      <c r="E1352" s="30"/>
      <c r="F1352" s="30"/>
      <c r="G1352" s="30"/>
      <c r="H1352" s="30"/>
      <c r="I1352" s="30"/>
      <c r="J1352" s="30"/>
    </row>
    <row r="1353" spans="1:10" ht="16" x14ac:dyDescent="0.2">
      <c r="A1353" s="30"/>
      <c r="B1353" s="30"/>
      <c r="C1353" s="30"/>
      <c r="D1353" s="30"/>
      <c r="E1353" s="30"/>
      <c r="F1353" s="30"/>
      <c r="G1353" s="30"/>
      <c r="H1353" s="30"/>
      <c r="I1353" s="30"/>
      <c r="J1353" s="30"/>
    </row>
    <row r="1354" spans="1:10" ht="16" x14ac:dyDescent="0.2">
      <c r="A1354" s="30"/>
      <c r="B1354" s="30"/>
      <c r="C1354" s="30"/>
      <c r="D1354" s="30"/>
      <c r="E1354" s="30"/>
      <c r="F1354" s="30"/>
      <c r="G1354" s="30"/>
      <c r="H1354" s="30"/>
      <c r="I1354" s="30"/>
      <c r="J1354" s="30"/>
    </row>
    <row r="1355" spans="1:10" ht="16" x14ac:dyDescent="0.2">
      <c r="A1355" s="30"/>
      <c r="B1355" s="30"/>
      <c r="C1355" s="30"/>
      <c r="D1355" s="30"/>
      <c r="E1355" s="30"/>
      <c r="F1355" s="30"/>
      <c r="G1355" s="30"/>
      <c r="H1355" s="30"/>
      <c r="I1355" s="30"/>
      <c r="J1355" s="30"/>
    </row>
    <row r="1356" spans="1:10" ht="16" x14ac:dyDescent="0.2">
      <c r="A1356" s="30"/>
      <c r="B1356" s="30"/>
      <c r="C1356" s="30"/>
      <c r="D1356" s="30"/>
      <c r="E1356" s="30"/>
      <c r="F1356" s="30"/>
      <c r="G1356" s="30"/>
      <c r="H1356" s="30"/>
      <c r="I1356" s="30"/>
      <c r="J1356" s="30"/>
    </row>
    <row r="1357" spans="1:10" ht="16" x14ac:dyDescent="0.2">
      <c r="A1357" s="30"/>
      <c r="B1357" s="30"/>
      <c r="C1357" s="30"/>
      <c r="D1357" s="30"/>
      <c r="E1357" s="30"/>
      <c r="F1357" s="30"/>
      <c r="G1357" s="30"/>
      <c r="H1357" s="30"/>
      <c r="I1357" s="30"/>
      <c r="J1357" s="30"/>
    </row>
    <row r="1358" spans="1:10" ht="16" x14ac:dyDescent="0.2">
      <c r="A1358" s="30"/>
      <c r="B1358" s="30"/>
      <c r="C1358" s="30"/>
      <c r="D1358" s="30"/>
      <c r="E1358" s="30"/>
      <c r="F1358" s="30"/>
      <c r="G1358" s="30"/>
      <c r="H1358" s="30"/>
      <c r="I1358" s="30"/>
      <c r="J1358" s="30"/>
    </row>
    <row r="1359" spans="1:10" ht="16" x14ac:dyDescent="0.2">
      <c r="A1359" s="30"/>
      <c r="B1359" s="30"/>
      <c r="C1359" s="30"/>
      <c r="D1359" s="30"/>
      <c r="E1359" s="30"/>
      <c r="F1359" s="30"/>
      <c r="G1359" s="30"/>
      <c r="H1359" s="30"/>
      <c r="I1359" s="30"/>
      <c r="J1359" s="30"/>
    </row>
    <row r="1360" spans="1:10" ht="16" x14ac:dyDescent="0.2">
      <c r="A1360" s="30"/>
      <c r="B1360" s="30"/>
      <c r="C1360" s="30"/>
      <c r="D1360" s="30"/>
      <c r="E1360" s="30"/>
      <c r="F1360" s="30"/>
      <c r="G1360" s="30"/>
      <c r="H1360" s="30"/>
      <c r="I1360" s="30"/>
      <c r="J1360" s="30"/>
    </row>
    <row r="1361" spans="1:10" ht="16" x14ac:dyDescent="0.2">
      <c r="A1361" s="30"/>
      <c r="B1361" s="30"/>
      <c r="C1361" s="30"/>
      <c r="D1361" s="30"/>
      <c r="E1361" s="30"/>
      <c r="F1361" s="30"/>
      <c r="G1361" s="30"/>
      <c r="H1361" s="30"/>
      <c r="I1361" s="30"/>
      <c r="J1361" s="30"/>
    </row>
    <row r="1362" spans="1:10" ht="16" x14ac:dyDescent="0.2">
      <c r="A1362" s="30"/>
      <c r="B1362" s="30"/>
      <c r="C1362" s="30"/>
      <c r="D1362" s="30"/>
      <c r="E1362" s="30"/>
      <c r="F1362" s="30"/>
      <c r="G1362" s="30"/>
      <c r="H1362" s="30"/>
      <c r="I1362" s="30"/>
      <c r="J1362" s="30"/>
    </row>
    <row r="1363" spans="1:10" ht="16" x14ac:dyDescent="0.2">
      <c r="A1363" s="30"/>
      <c r="B1363" s="30"/>
      <c r="C1363" s="30"/>
      <c r="D1363" s="30"/>
      <c r="E1363" s="30"/>
      <c r="F1363" s="30"/>
      <c r="G1363" s="30"/>
      <c r="H1363" s="30"/>
      <c r="I1363" s="30"/>
      <c r="J1363" s="30"/>
    </row>
    <row r="1364" spans="1:10" ht="16" x14ac:dyDescent="0.2">
      <c r="A1364" s="30"/>
      <c r="B1364" s="30"/>
      <c r="C1364" s="30"/>
      <c r="D1364" s="30"/>
      <c r="E1364" s="30"/>
      <c r="F1364" s="30"/>
      <c r="G1364" s="30"/>
      <c r="H1364" s="30"/>
      <c r="I1364" s="30"/>
      <c r="J1364" s="30"/>
    </row>
    <row r="1365" spans="1:10" ht="16" x14ac:dyDescent="0.2">
      <c r="A1365" s="30"/>
      <c r="B1365" s="30"/>
      <c r="C1365" s="30"/>
      <c r="D1365" s="30"/>
      <c r="E1365" s="30"/>
      <c r="F1365" s="30"/>
      <c r="G1365" s="30"/>
      <c r="H1365" s="30"/>
      <c r="I1365" s="30"/>
      <c r="J1365" s="30"/>
    </row>
    <row r="1366" spans="1:10" ht="16" x14ac:dyDescent="0.2">
      <c r="A1366" s="30"/>
      <c r="B1366" s="30"/>
      <c r="C1366" s="30"/>
      <c r="D1366" s="30"/>
      <c r="E1366" s="30"/>
      <c r="F1366" s="30"/>
      <c r="G1366" s="30"/>
      <c r="H1366" s="30"/>
      <c r="I1366" s="30"/>
      <c r="J1366" s="30"/>
    </row>
    <row r="1367" spans="1:10" ht="16" x14ac:dyDescent="0.2">
      <c r="A1367" s="30"/>
      <c r="B1367" s="30"/>
      <c r="C1367" s="30"/>
      <c r="D1367" s="30"/>
      <c r="E1367" s="30"/>
      <c r="F1367" s="30"/>
      <c r="G1367" s="30"/>
      <c r="H1367" s="30"/>
      <c r="I1367" s="30"/>
      <c r="J1367" s="30"/>
    </row>
    <row r="1368" spans="1:10" ht="16" x14ac:dyDescent="0.2">
      <c r="A1368" s="30"/>
      <c r="B1368" s="30"/>
      <c r="C1368" s="30"/>
      <c r="D1368" s="30"/>
      <c r="E1368" s="30"/>
      <c r="F1368" s="30"/>
      <c r="G1368" s="30"/>
      <c r="H1368" s="30"/>
      <c r="I1368" s="30"/>
      <c r="J1368" s="30"/>
    </row>
    <row r="1369" spans="1:10" ht="16" x14ac:dyDescent="0.2">
      <c r="A1369" s="30"/>
      <c r="B1369" s="30"/>
      <c r="C1369" s="30"/>
      <c r="D1369" s="30"/>
      <c r="E1369" s="30"/>
      <c r="F1369" s="30"/>
      <c r="G1369" s="30"/>
      <c r="H1369" s="30"/>
      <c r="I1369" s="30"/>
      <c r="J1369" s="30"/>
    </row>
    <row r="1370" spans="1:10" ht="16" x14ac:dyDescent="0.2">
      <c r="A1370" s="30"/>
      <c r="B1370" s="30"/>
      <c r="C1370" s="30"/>
      <c r="D1370" s="30"/>
      <c r="E1370" s="30"/>
      <c r="F1370" s="30"/>
      <c r="G1370" s="30"/>
      <c r="H1370" s="30"/>
      <c r="I1370" s="30"/>
      <c r="J1370" s="30"/>
    </row>
    <row r="1371" spans="1:10" ht="16" x14ac:dyDescent="0.2">
      <c r="A1371" s="30"/>
      <c r="B1371" s="30"/>
      <c r="C1371" s="30"/>
      <c r="D1371" s="30"/>
      <c r="E1371" s="30"/>
      <c r="F1371" s="30"/>
      <c r="G1371" s="30"/>
      <c r="H1371" s="30"/>
      <c r="I1371" s="30"/>
      <c r="J1371" s="30"/>
    </row>
    <row r="1372" spans="1:10" ht="16" x14ac:dyDescent="0.2">
      <c r="A1372" s="30"/>
      <c r="B1372" s="30"/>
      <c r="C1372" s="30"/>
      <c r="D1372" s="30"/>
      <c r="E1372" s="30"/>
      <c r="F1372" s="30"/>
      <c r="G1372" s="30"/>
      <c r="H1372" s="30"/>
      <c r="I1372" s="30"/>
      <c r="J1372" s="30"/>
    </row>
    <row r="1373" spans="1:10" ht="16" x14ac:dyDescent="0.2">
      <c r="A1373" s="30"/>
      <c r="B1373" s="30"/>
      <c r="C1373" s="30"/>
      <c r="D1373" s="30"/>
      <c r="E1373" s="30"/>
      <c r="F1373" s="30"/>
      <c r="G1373" s="30"/>
      <c r="H1373" s="30"/>
      <c r="I1373" s="30"/>
      <c r="J1373" s="30"/>
    </row>
    <row r="1374" spans="1:10" ht="16" x14ac:dyDescent="0.2">
      <c r="A1374" s="30"/>
      <c r="B1374" s="30"/>
      <c r="C1374" s="30"/>
      <c r="D1374" s="30"/>
      <c r="E1374" s="30"/>
      <c r="F1374" s="30"/>
      <c r="G1374" s="30"/>
      <c r="H1374" s="30"/>
      <c r="I1374" s="30"/>
      <c r="J1374" s="30"/>
    </row>
    <row r="1375" spans="1:10" ht="16" x14ac:dyDescent="0.2">
      <c r="A1375" s="30"/>
      <c r="B1375" s="30"/>
      <c r="C1375" s="30"/>
      <c r="D1375" s="30"/>
      <c r="E1375" s="30"/>
      <c r="F1375" s="30"/>
      <c r="G1375" s="30"/>
      <c r="H1375" s="30"/>
      <c r="I1375" s="30"/>
      <c r="J1375" s="30"/>
    </row>
    <row r="1376" spans="1:10" ht="16" x14ac:dyDescent="0.2">
      <c r="A1376" s="30"/>
      <c r="B1376" s="30"/>
      <c r="C1376" s="30"/>
      <c r="D1376" s="30"/>
      <c r="E1376" s="30"/>
      <c r="F1376" s="30"/>
      <c r="G1376" s="30"/>
      <c r="H1376" s="30"/>
      <c r="I1376" s="30"/>
      <c r="J1376" s="30"/>
    </row>
    <row r="1377" spans="1:10" ht="16" x14ac:dyDescent="0.2">
      <c r="A1377" s="30"/>
      <c r="B1377" s="30"/>
      <c r="C1377" s="30"/>
      <c r="D1377" s="30"/>
      <c r="E1377" s="30"/>
      <c r="F1377" s="30"/>
      <c r="G1377" s="30"/>
      <c r="H1377" s="30"/>
      <c r="I1377" s="30"/>
      <c r="J1377" s="30"/>
    </row>
    <row r="1378" spans="1:10" ht="16" x14ac:dyDescent="0.2">
      <c r="A1378" s="30"/>
      <c r="B1378" s="30"/>
      <c r="C1378" s="30"/>
      <c r="D1378" s="30"/>
      <c r="E1378" s="30"/>
      <c r="F1378" s="30"/>
      <c r="G1378" s="30"/>
      <c r="H1378" s="30"/>
      <c r="I1378" s="30"/>
      <c r="J1378" s="30"/>
    </row>
    <row r="1379" spans="1:10" ht="16" x14ac:dyDescent="0.2">
      <c r="A1379" s="30"/>
      <c r="B1379" s="30"/>
      <c r="C1379" s="30"/>
      <c r="D1379" s="30"/>
      <c r="E1379" s="30"/>
      <c r="F1379" s="30"/>
      <c r="G1379" s="30"/>
      <c r="H1379" s="30"/>
      <c r="I1379" s="30"/>
      <c r="J1379" s="30"/>
    </row>
    <row r="1380" spans="1:10" ht="16" x14ac:dyDescent="0.2">
      <c r="A1380" s="30"/>
      <c r="B1380" s="30"/>
      <c r="C1380" s="30"/>
      <c r="D1380" s="30"/>
      <c r="E1380" s="30"/>
      <c r="F1380" s="30"/>
      <c r="G1380" s="30"/>
      <c r="H1380" s="30"/>
      <c r="I1380" s="30"/>
      <c r="J1380" s="30"/>
    </row>
    <row r="1381" spans="1:10" ht="16" x14ac:dyDescent="0.2">
      <c r="A1381" s="30"/>
      <c r="B1381" s="30"/>
      <c r="C1381" s="30"/>
      <c r="D1381" s="30"/>
      <c r="E1381" s="30"/>
      <c r="F1381" s="30"/>
      <c r="G1381" s="30"/>
      <c r="H1381" s="30"/>
      <c r="I1381" s="30"/>
      <c r="J1381" s="30"/>
    </row>
    <row r="1382" spans="1:10" ht="16" x14ac:dyDescent="0.2">
      <c r="A1382" s="30"/>
      <c r="B1382" s="30"/>
      <c r="C1382" s="30"/>
      <c r="D1382" s="30"/>
      <c r="E1382" s="30"/>
      <c r="F1382" s="30"/>
      <c r="G1382" s="30"/>
      <c r="H1382" s="30"/>
      <c r="I1382" s="30"/>
      <c r="J1382" s="30"/>
    </row>
    <row r="1383" spans="1:10" ht="16" x14ac:dyDescent="0.2">
      <c r="A1383" s="30"/>
      <c r="B1383" s="30"/>
      <c r="C1383" s="30"/>
      <c r="D1383" s="30"/>
      <c r="E1383" s="30"/>
      <c r="F1383" s="30"/>
      <c r="G1383" s="30"/>
      <c r="H1383" s="30"/>
      <c r="I1383" s="30"/>
      <c r="J1383" s="30"/>
    </row>
    <row r="1384" spans="1:10" ht="16" x14ac:dyDescent="0.2">
      <c r="A1384" s="30"/>
      <c r="B1384" s="30"/>
      <c r="C1384" s="30"/>
      <c r="D1384" s="30"/>
      <c r="E1384" s="30"/>
      <c r="F1384" s="30"/>
      <c r="G1384" s="30"/>
      <c r="H1384" s="30"/>
      <c r="I1384" s="30"/>
      <c r="J1384" s="30"/>
    </row>
    <row r="1385" spans="1:10" ht="16" x14ac:dyDescent="0.2">
      <c r="A1385" s="30"/>
      <c r="B1385" s="30"/>
      <c r="C1385" s="30"/>
      <c r="D1385" s="30"/>
      <c r="E1385" s="30"/>
      <c r="F1385" s="30"/>
      <c r="G1385" s="30"/>
      <c r="H1385" s="30"/>
      <c r="I1385" s="30"/>
      <c r="J1385" s="30"/>
    </row>
    <row r="1386" spans="1:10" ht="16" x14ac:dyDescent="0.2">
      <c r="A1386" s="30"/>
      <c r="B1386" s="30"/>
      <c r="C1386" s="30"/>
      <c r="D1386" s="30"/>
      <c r="E1386" s="30"/>
      <c r="F1386" s="30"/>
      <c r="G1386" s="30"/>
      <c r="H1386" s="30"/>
      <c r="I1386" s="30"/>
      <c r="J1386" s="30"/>
    </row>
    <row r="1387" spans="1:10" ht="16" x14ac:dyDescent="0.2">
      <c r="A1387" s="30"/>
      <c r="B1387" s="30"/>
      <c r="C1387" s="30"/>
      <c r="D1387" s="30"/>
      <c r="E1387" s="30"/>
      <c r="F1387" s="30"/>
      <c r="G1387" s="30"/>
      <c r="H1387" s="30"/>
      <c r="I1387" s="30"/>
      <c r="J1387" s="30"/>
    </row>
    <row r="1388" spans="1:10" ht="16" x14ac:dyDescent="0.2">
      <c r="A1388" s="30"/>
      <c r="B1388" s="30"/>
      <c r="C1388" s="30"/>
      <c r="D1388" s="30"/>
      <c r="E1388" s="30"/>
      <c r="F1388" s="30"/>
      <c r="G1388" s="30"/>
      <c r="H1388" s="30"/>
      <c r="I1388" s="30"/>
      <c r="J1388" s="30"/>
    </row>
    <row r="1389" spans="1:10" ht="16" x14ac:dyDescent="0.2">
      <c r="A1389" s="30"/>
      <c r="B1389" s="30"/>
      <c r="C1389" s="30"/>
      <c r="D1389" s="30"/>
      <c r="E1389" s="30"/>
      <c r="F1389" s="30"/>
      <c r="G1389" s="30"/>
      <c r="H1389" s="30"/>
      <c r="I1389" s="30"/>
      <c r="J1389" s="30"/>
    </row>
    <row r="1390" spans="1:10" ht="16" x14ac:dyDescent="0.2">
      <c r="A1390" s="30"/>
      <c r="B1390" s="30"/>
      <c r="C1390" s="30"/>
      <c r="D1390" s="30"/>
      <c r="E1390" s="30"/>
      <c r="F1390" s="30"/>
      <c r="G1390" s="30"/>
      <c r="H1390" s="30"/>
      <c r="I1390" s="30"/>
      <c r="J1390" s="30"/>
    </row>
    <row r="1391" spans="1:10" ht="16" x14ac:dyDescent="0.2">
      <c r="A1391" s="30"/>
      <c r="B1391" s="30"/>
      <c r="C1391" s="30"/>
      <c r="D1391" s="30"/>
      <c r="E1391" s="30"/>
      <c r="F1391" s="30"/>
      <c r="G1391" s="30"/>
      <c r="H1391" s="30"/>
      <c r="I1391" s="30"/>
      <c r="J1391" s="30"/>
    </row>
    <row r="1392" spans="1:10" ht="16" x14ac:dyDescent="0.2">
      <c r="A1392" s="30"/>
      <c r="B1392" s="30"/>
      <c r="C1392" s="30"/>
      <c r="D1392" s="30"/>
      <c r="E1392" s="30"/>
      <c r="F1392" s="30"/>
      <c r="G1392" s="30"/>
      <c r="H1392" s="30"/>
      <c r="I1392" s="30"/>
      <c r="J1392" s="30"/>
    </row>
    <row r="1393" spans="1:10" ht="16" x14ac:dyDescent="0.2">
      <c r="A1393" s="30"/>
      <c r="B1393" s="30"/>
      <c r="C1393" s="30"/>
      <c r="D1393" s="30"/>
      <c r="E1393" s="30"/>
      <c r="F1393" s="30"/>
      <c r="G1393" s="30"/>
      <c r="H1393" s="30"/>
      <c r="I1393" s="30"/>
      <c r="J1393" s="30"/>
    </row>
    <row r="1394" spans="1:10" ht="16" x14ac:dyDescent="0.2">
      <c r="A1394" s="30"/>
      <c r="B1394" s="30"/>
      <c r="C1394" s="30"/>
      <c r="D1394" s="30"/>
      <c r="E1394" s="30"/>
      <c r="F1394" s="30"/>
      <c r="G1394" s="30"/>
      <c r="H1394" s="30"/>
      <c r="I1394" s="30"/>
      <c r="J1394" s="30"/>
    </row>
    <row r="1395" spans="1:10" ht="16" x14ac:dyDescent="0.2">
      <c r="A1395" s="30"/>
      <c r="B1395" s="30"/>
      <c r="C1395" s="30"/>
      <c r="D1395" s="30"/>
      <c r="E1395" s="30"/>
      <c r="F1395" s="30"/>
      <c r="G1395" s="30"/>
      <c r="H1395" s="30"/>
      <c r="I1395" s="30"/>
      <c r="J1395" s="30"/>
    </row>
    <row r="1396" spans="1:10" ht="16" x14ac:dyDescent="0.2">
      <c r="A1396" s="30"/>
      <c r="B1396" s="30"/>
      <c r="C1396" s="30"/>
      <c r="D1396" s="30"/>
      <c r="E1396" s="30"/>
      <c r="F1396" s="30"/>
      <c r="G1396" s="30"/>
      <c r="H1396" s="30"/>
      <c r="I1396" s="30"/>
      <c r="J1396" s="30"/>
    </row>
    <row r="1397" spans="1:10" ht="16" x14ac:dyDescent="0.2">
      <c r="A1397" s="30"/>
      <c r="B1397" s="30"/>
      <c r="C1397" s="30"/>
      <c r="D1397" s="30"/>
      <c r="E1397" s="30"/>
      <c r="F1397" s="30"/>
      <c r="G1397" s="30"/>
      <c r="H1397" s="30"/>
      <c r="I1397" s="30"/>
      <c r="J1397" s="30"/>
    </row>
    <row r="1398" spans="1:10" ht="16" x14ac:dyDescent="0.2">
      <c r="A1398" s="30"/>
      <c r="B1398" s="30"/>
      <c r="C1398" s="30"/>
      <c r="D1398" s="30"/>
      <c r="E1398" s="30"/>
      <c r="F1398" s="30"/>
      <c r="G1398" s="30"/>
      <c r="H1398" s="30"/>
      <c r="I1398" s="30"/>
      <c r="J1398" s="30"/>
    </row>
    <row r="1399" spans="1:10" ht="16" x14ac:dyDescent="0.2">
      <c r="A1399" s="30"/>
      <c r="B1399" s="30"/>
      <c r="C1399" s="30"/>
      <c r="D1399" s="30"/>
      <c r="E1399" s="30"/>
      <c r="F1399" s="30"/>
      <c r="G1399" s="30"/>
      <c r="H1399" s="30"/>
      <c r="I1399" s="30"/>
      <c r="J1399" s="30"/>
    </row>
    <row r="1400" spans="1:10" ht="16" x14ac:dyDescent="0.2">
      <c r="A1400" s="30"/>
      <c r="B1400" s="30"/>
      <c r="C1400" s="30"/>
      <c r="D1400" s="30"/>
      <c r="E1400" s="30"/>
      <c r="F1400" s="30"/>
      <c r="G1400" s="30"/>
      <c r="H1400" s="30"/>
      <c r="I1400" s="30"/>
      <c r="J1400" s="30"/>
    </row>
    <row r="1401" spans="1:10" ht="16" x14ac:dyDescent="0.2">
      <c r="A1401" s="30"/>
      <c r="B1401" s="30"/>
      <c r="C1401" s="30"/>
      <c r="D1401" s="30"/>
      <c r="E1401" s="30"/>
      <c r="F1401" s="30"/>
      <c r="G1401" s="30"/>
      <c r="H1401" s="30"/>
      <c r="I1401" s="30"/>
      <c r="J1401" s="30"/>
    </row>
    <row r="1402" spans="1:10" ht="16" x14ac:dyDescent="0.2">
      <c r="A1402" s="30"/>
      <c r="B1402" s="30"/>
      <c r="C1402" s="30"/>
      <c r="D1402" s="30"/>
      <c r="E1402" s="30"/>
      <c r="F1402" s="30"/>
      <c r="G1402" s="30"/>
      <c r="H1402" s="30"/>
      <c r="I1402" s="30"/>
      <c r="J1402" s="30"/>
    </row>
    <row r="1403" spans="1:10" ht="16" x14ac:dyDescent="0.2">
      <c r="A1403" s="30"/>
      <c r="B1403" s="30"/>
      <c r="C1403" s="30"/>
      <c r="D1403" s="30"/>
      <c r="E1403" s="30"/>
      <c r="F1403" s="30"/>
      <c r="G1403" s="30"/>
      <c r="H1403" s="30"/>
      <c r="I1403" s="30"/>
      <c r="J1403" s="30"/>
    </row>
    <row r="1404" spans="1:10" ht="16" x14ac:dyDescent="0.2">
      <c r="A1404" s="30"/>
      <c r="B1404" s="30"/>
      <c r="C1404" s="30"/>
      <c r="D1404" s="30"/>
      <c r="E1404" s="30"/>
      <c r="F1404" s="30"/>
      <c r="G1404" s="30"/>
      <c r="H1404" s="30"/>
      <c r="I1404" s="30"/>
      <c r="J1404" s="30"/>
    </row>
    <row r="1405" spans="1:10" ht="16" x14ac:dyDescent="0.2">
      <c r="A1405" s="30"/>
      <c r="B1405" s="30"/>
      <c r="C1405" s="30"/>
      <c r="D1405" s="30"/>
      <c r="E1405" s="30"/>
      <c r="F1405" s="30"/>
      <c r="G1405" s="30"/>
      <c r="H1405" s="30"/>
      <c r="I1405" s="30"/>
      <c r="J1405" s="30"/>
    </row>
    <row r="1406" spans="1:10" ht="16" x14ac:dyDescent="0.2">
      <c r="A1406" s="30"/>
      <c r="B1406" s="30"/>
      <c r="C1406" s="30"/>
      <c r="D1406" s="30"/>
      <c r="E1406" s="30"/>
      <c r="F1406" s="30"/>
      <c r="G1406" s="30"/>
      <c r="H1406" s="30"/>
      <c r="I1406" s="30"/>
      <c r="J1406" s="30"/>
    </row>
    <row r="1407" spans="1:10" ht="16" x14ac:dyDescent="0.2">
      <c r="A1407" s="30"/>
      <c r="B1407" s="30"/>
      <c r="C1407" s="30"/>
      <c r="D1407" s="30"/>
      <c r="E1407" s="30"/>
      <c r="F1407" s="30"/>
      <c r="G1407" s="30"/>
      <c r="H1407" s="30"/>
      <c r="I1407" s="30"/>
      <c r="J1407" s="30"/>
    </row>
    <row r="1408" spans="1:10" ht="16" x14ac:dyDescent="0.2">
      <c r="A1408" s="30"/>
      <c r="B1408" s="30"/>
      <c r="C1408" s="30"/>
      <c r="D1408" s="30"/>
      <c r="E1408" s="30"/>
      <c r="F1408" s="30"/>
      <c r="G1408" s="30"/>
      <c r="H1408" s="30"/>
      <c r="I1408" s="30"/>
      <c r="J1408" s="30"/>
    </row>
    <row r="1409" spans="1:10" ht="16" x14ac:dyDescent="0.2">
      <c r="A1409" s="30"/>
      <c r="B1409" s="30"/>
      <c r="C1409" s="30"/>
      <c r="D1409" s="30"/>
      <c r="E1409" s="30"/>
      <c r="F1409" s="30"/>
      <c r="G1409" s="30"/>
      <c r="H1409" s="30"/>
      <c r="I1409" s="30"/>
      <c r="J1409" s="30"/>
    </row>
    <row r="1410" spans="1:10" ht="16" x14ac:dyDescent="0.2">
      <c r="A1410" s="30"/>
      <c r="B1410" s="30"/>
      <c r="C1410" s="30"/>
      <c r="D1410" s="30"/>
      <c r="E1410" s="30"/>
      <c r="F1410" s="30"/>
      <c r="G1410" s="30"/>
      <c r="H1410" s="30"/>
      <c r="I1410" s="30"/>
      <c r="J1410" s="30"/>
    </row>
    <row r="1411" spans="1:10" ht="16" x14ac:dyDescent="0.2">
      <c r="A1411" s="30"/>
      <c r="B1411" s="30"/>
      <c r="C1411" s="30"/>
      <c r="D1411" s="30"/>
      <c r="E1411" s="30"/>
      <c r="F1411" s="30"/>
      <c r="G1411" s="30"/>
      <c r="H1411" s="30"/>
      <c r="I1411" s="30"/>
      <c r="J1411" s="30"/>
    </row>
    <row r="1412" spans="1:10" ht="16" x14ac:dyDescent="0.2">
      <c r="A1412" s="30"/>
      <c r="B1412" s="30"/>
      <c r="C1412" s="30"/>
      <c r="D1412" s="30"/>
      <c r="E1412" s="30"/>
      <c r="F1412" s="30"/>
      <c r="G1412" s="30"/>
      <c r="H1412" s="30"/>
      <c r="I1412" s="30"/>
      <c r="J1412" s="30"/>
    </row>
    <row r="1413" spans="1:10" ht="16" x14ac:dyDescent="0.2">
      <c r="A1413" s="30"/>
      <c r="B1413" s="30"/>
      <c r="C1413" s="30"/>
      <c r="D1413" s="30"/>
      <c r="E1413" s="30"/>
      <c r="F1413" s="30"/>
      <c r="G1413" s="30"/>
      <c r="H1413" s="30"/>
      <c r="I1413" s="30"/>
      <c r="J1413" s="30"/>
    </row>
    <row r="1414" spans="1:10" ht="16" x14ac:dyDescent="0.2">
      <c r="A1414" s="30"/>
      <c r="B1414" s="30"/>
      <c r="C1414" s="30"/>
      <c r="D1414" s="30"/>
      <c r="E1414" s="30"/>
      <c r="F1414" s="30"/>
      <c r="G1414" s="30"/>
      <c r="H1414" s="30"/>
      <c r="I1414" s="30"/>
      <c r="J1414" s="30"/>
    </row>
    <row r="1415" spans="1:10" ht="16" x14ac:dyDescent="0.2">
      <c r="A1415" s="30"/>
      <c r="B1415" s="30"/>
      <c r="C1415" s="30"/>
      <c r="D1415" s="30"/>
      <c r="E1415" s="30"/>
      <c r="F1415" s="30"/>
      <c r="G1415" s="30"/>
      <c r="H1415" s="30"/>
      <c r="I1415" s="30"/>
      <c r="J1415" s="30"/>
    </row>
    <row r="1416" spans="1:10" ht="16" x14ac:dyDescent="0.2">
      <c r="A1416" s="30"/>
      <c r="B1416" s="30"/>
      <c r="C1416" s="30"/>
      <c r="D1416" s="30"/>
      <c r="E1416" s="30"/>
      <c r="F1416" s="30"/>
      <c r="G1416" s="30"/>
      <c r="H1416" s="30"/>
      <c r="I1416" s="30"/>
      <c r="J1416" s="30"/>
    </row>
    <row r="1417" spans="1:10" ht="16" x14ac:dyDescent="0.2">
      <c r="A1417" s="30"/>
      <c r="B1417" s="30"/>
      <c r="C1417" s="30"/>
      <c r="D1417" s="30"/>
      <c r="E1417" s="30"/>
      <c r="F1417" s="30"/>
      <c r="G1417" s="30"/>
      <c r="H1417" s="30"/>
      <c r="I1417" s="30"/>
      <c r="J1417" s="30"/>
    </row>
    <row r="1418" spans="1:10" ht="16" x14ac:dyDescent="0.2">
      <c r="A1418" s="30"/>
      <c r="B1418" s="30"/>
      <c r="C1418" s="30"/>
      <c r="D1418" s="30"/>
      <c r="E1418" s="30"/>
      <c r="F1418" s="30"/>
      <c r="G1418" s="30"/>
      <c r="H1418" s="30"/>
      <c r="I1418" s="30"/>
      <c r="J1418" s="30"/>
    </row>
    <row r="1419" spans="1:10" ht="16" x14ac:dyDescent="0.2">
      <c r="A1419" s="30"/>
      <c r="B1419" s="30"/>
      <c r="C1419" s="30"/>
      <c r="D1419" s="30"/>
      <c r="E1419" s="30"/>
      <c r="F1419" s="30"/>
      <c r="G1419" s="30"/>
      <c r="H1419" s="30"/>
      <c r="I1419" s="30"/>
      <c r="J1419" s="30"/>
    </row>
    <row r="1420" spans="1:10" ht="16" x14ac:dyDescent="0.2">
      <c r="A1420" s="30"/>
      <c r="B1420" s="30"/>
      <c r="C1420" s="30"/>
      <c r="D1420" s="30"/>
      <c r="E1420" s="30"/>
      <c r="F1420" s="30"/>
      <c r="G1420" s="30"/>
      <c r="H1420" s="30"/>
      <c r="I1420" s="30"/>
      <c r="J1420" s="30"/>
    </row>
    <row r="1421" spans="1:10" ht="16" x14ac:dyDescent="0.2">
      <c r="A1421" s="30"/>
      <c r="B1421" s="30"/>
      <c r="C1421" s="30"/>
      <c r="D1421" s="30"/>
      <c r="E1421" s="30"/>
      <c r="F1421" s="30"/>
      <c r="G1421" s="30"/>
      <c r="H1421" s="30"/>
      <c r="I1421" s="30"/>
      <c r="J1421" s="30"/>
    </row>
    <row r="1422" spans="1:10" ht="16" x14ac:dyDescent="0.2">
      <c r="A1422" s="30"/>
      <c r="B1422" s="30"/>
      <c r="C1422" s="30"/>
      <c r="D1422" s="30"/>
      <c r="E1422" s="30"/>
      <c r="F1422" s="30"/>
      <c r="G1422" s="30"/>
      <c r="H1422" s="30"/>
      <c r="I1422" s="30"/>
      <c r="J1422" s="30"/>
    </row>
    <row r="1423" spans="1:10" ht="16" x14ac:dyDescent="0.2">
      <c r="A1423" s="30"/>
      <c r="B1423" s="30"/>
      <c r="C1423" s="30"/>
      <c r="D1423" s="30"/>
      <c r="E1423" s="30"/>
      <c r="F1423" s="30"/>
      <c r="G1423" s="30"/>
      <c r="H1423" s="30"/>
      <c r="I1423" s="30"/>
      <c r="J1423" s="30"/>
    </row>
    <row r="1424" spans="1:10" ht="16" x14ac:dyDescent="0.2">
      <c r="A1424" s="30"/>
      <c r="B1424" s="30"/>
      <c r="C1424" s="30"/>
      <c r="D1424" s="30"/>
      <c r="E1424" s="30"/>
      <c r="F1424" s="30"/>
      <c r="G1424" s="30"/>
      <c r="H1424" s="30"/>
      <c r="I1424" s="30"/>
      <c r="J1424" s="30"/>
    </row>
    <row r="1425" spans="1:10" ht="16" x14ac:dyDescent="0.2">
      <c r="A1425" s="30"/>
      <c r="B1425" s="30"/>
      <c r="C1425" s="30"/>
      <c r="D1425" s="30"/>
      <c r="E1425" s="30"/>
      <c r="F1425" s="30"/>
      <c r="G1425" s="30"/>
      <c r="H1425" s="30"/>
      <c r="I1425" s="30"/>
      <c r="J1425" s="30"/>
    </row>
    <row r="1426" spans="1:10" ht="16" x14ac:dyDescent="0.2">
      <c r="A1426" s="30"/>
      <c r="B1426" s="30"/>
      <c r="C1426" s="30"/>
      <c r="D1426" s="30"/>
      <c r="E1426" s="30"/>
      <c r="F1426" s="30"/>
      <c r="G1426" s="30"/>
      <c r="H1426" s="30"/>
      <c r="I1426" s="30"/>
      <c r="J1426" s="30"/>
    </row>
    <row r="1427" spans="1:10" ht="16" x14ac:dyDescent="0.2">
      <c r="A1427" s="30"/>
      <c r="B1427" s="30"/>
      <c r="C1427" s="30"/>
      <c r="D1427" s="30"/>
      <c r="E1427" s="30"/>
      <c r="F1427" s="30"/>
      <c r="G1427" s="30"/>
      <c r="H1427" s="30"/>
      <c r="I1427" s="30"/>
      <c r="J1427" s="30"/>
    </row>
    <row r="1428" spans="1:10" ht="16" x14ac:dyDescent="0.2">
      <c r="A1428" s="30"/>
      <c r="B1428" s="30"/>
      <c r="C1428" s="30"/>
      <c r="D1428" s="30"/>
      <c r="E1428" s="30"/>
      <c r="F1428" s="30"/>
      <c r="G1428" s="30"/>
      <c r="H1428" s="30"/>
      <c r="I1428" s="30"/>
      <c r="J1428" s="30"/>
    </row>
    <row r="1429" spans="1:10" ht="16" x14ac:dyDescent="0.2">
      <c r="A1429" s="30"/>
      <c r="B1429" s="30"/>
      <c r="C1429" s="30"/>
      <c r="D1429" s="30"/>
      <c r="E1429" s="30"/>
      <c r="F1429" s="30"/>
      <c r="G1429" s="30"/>
      <c r="H1429" s="30"/>
      <c r="I1429" s="30"/>
      <c r="J1429" s="30"/>
    </row>
    <row r="1430" spans="1:10" ht="16" x14ac:dyDescent="0.2">
      <c r="A1430" s="30"/>
      <c r="B1430" s="30"/>
      <c r="C1430" s="30"/>
      <c r="D1430" s="30"/>
      <c r="E1430" s="30"/>
      <c r="F1430" s="30"/>
      <c r="G1430" s="30"/>
      <c r="H1430" s="30"/>
      <c r="I1430" s="30"/>
      <c r="J1430" s="30"/>
    </row>
    <row r="1431" spans="1:10" ht="16" x14ac:dyDescent="0.2">
      <c r="A1431" s="30"/>
      <c r="B1431" s="30"/>
      <c r="C1431" s="30"/>
      <c r="D1431" s="30"/>
      <c r="E1431" s="30"/>
      <c r="F1431" s="30"/>
      <c r="G1431" s="30"/>
      <c r="H1431" s="30"/>
      <c r="I1431" s="30"/>
      <c r="J1431" s="30"/>
    </row>
    <row r="1432" spans="1:10" ht="16" x14ac:dyDescent="0.2">
      <c r="A1432" s="30"/>
      <c r="B1432" s="30"/>
      <c r="C1432" s="30"/>
      <c r="D1432" s="30"/>
      <c r="E1432" s="30"/>
      <c r="F1432" s="30"/>
      <c r="G1432" s="30"/>
      <c r="H1432" s="30"/>
      <c r="I1432" s="30"/>
      <c r="J1432" s="30"/>
    </row>
    <row r="1433" spans="1:10" ht="16" x14ac:dyDescent="0.2">
      <c r="A1433" s="30"/>
      <c r="B1433" s="30"/>
      <c r="C1433" s="30"/>
      <c r="D1433" s="30"/>
      <c r="E1433" s="30"/>
      <c r="F1433" s="30"/>
      <c r="G1433" s="30"/>
      <c r="H1433" s="30"/>
      <c r="I1433" s="30"/>
      <c r="J1433" s="30"/>
    </row>
    <row r="1434" spans="1:10" ht="16" x14ac:dyDescent="0.2">
      <c r="A1434" s="30"/>
      <c r="B1434" s="30"/>
      <c r="C1434" s="30"/>
      <c r="D1434" s="30"/>
      <c r="E1434" s="30"/>
      <c r="F1434" s="30"/>
      <c r="G1434" s="30"/>
      <c r="H1434" s="30"/>
      <c r="I1434" s="30"/>
      <c r="J1434" s="30"/>
    </row>
    <row r="1435" spans="1:10" ht="16" x14ac:dyDescent="0.2">
      <c r="A1435" s="30"/>
      <c r="B1435" s="30"/>
      <c r="C1435" s="30"/>
      <c r="D1435" s="30"/>
      <c r="E1435" s="30"/>
      <c r="F1435" s="30"/>
      <c r="G1435" s="30"/>
      <c r="H1435" s="30"/>
      <c r="I1435" s="30"/>
      <c r="J1435" s="30"/>
    </row>
    <row r="1436" spans="1:10" ht="16" x14ac:dyDescent="0.2">
      <c r="A1436" s="30"/>
      <c r="B1436" s="30"/>
      <c r="C1436" s="30"/>
      <c r="D1436" s="30"/>
      <c r="E1436" s="30"/>
      <c r="F1436" s="30"/>
      <c r="G1436" s="30"/>
      <c r="H1436" s="30"/>
      <c r="I1436" s="30"/>
      <c r="J1436" s="30"/>
    </row>
    <row r="1437" spans="1:10" ht="16" x14ac:dyDescent="0.2">
      <c r="A1437" s="30"/>
      <c r="B1437" s="30"/>
      <c r="C1437" s="30"/>
      <c r="D1437" s="30"/>
      <c r="E1437" s="30"/>
      <c r="F1437" s="30"/>
      <c r="G1437" s="30"/>
      <c r="H1437" s="30"/>
      <c r="I1437" s="30"/>
      <c r="J1437" s="30"/>
    </row>
    <row r="1438" spans="1:10" ht="16" x14ac:dyDescent="0.2">
      <c r="A1438" s="30"/>
      <c r="B1438" s="30"/>
      <c r="C1438" s="30"/>
      <c r="D1438" s="30"/>
      <c r="E1438" s="30"/>
      <c r="F1438" s="30"/>
      <c r="G1438" s="30"/>
      <c r="H1438" s="30"/>
      <c r="I1438" s="30"/>
      <c r="J1438" s="30"/>
    </row>
    <row r="1439" spans="1:10" ht="16" x14ac:dyDescent="0.2">
      <c r="A1439" s="30"/>
      <c r="B1439" s="30"/>
      <c r="C1439" s="30"/>
      <c r="D1439" s="30"/>
      <c r="E1439" s="30"/>
      <c r="F1439" s="30"/>
      <c r="G1439" s="30"/>
      <c r="H1439" s="30"/>
      <c r="I1439" s="30"/>
      <c r="J1439" s="30"/>
    </row>
    <row r="1440" spans="1:10" ht="16" x14ac:dyDescent="0.2">
      <c r="A1440" s="30"/>
      <c r="B1440" s="30"/>
      <c r="C1440" s="30"/>
      <c r="D1440" s="30"/>
      <c r="E1440" s="30"/>
      <c r="F1440" s="30"/>
      <c r="G1440" s="30"/>
      <c r="H1440" s="30"/>
      <c r="I1440" s="30"/>
      <c r="J1440" s="30"/>
    </row>
    <row r="1441" spans="1:10" ht="16" x14ac:dyDescent="0.2">
      <c r="A1441" s="30"/>
      <c r="B1441" s="30"/>
      <c r="C1441" s="30"/>
      <c r="D1441" s="30"/>
      <c r="E1441" s="30"/>
      <c r="F1441" s="30"/>
      <c r="G1441" s="30"/>
      <c r="H1441" s="30"/>
      <c r="I1441" s="30"/>
      <c r="J1441" s="30"/>
    </row>
    <row r="1442" spans="1:10" ht="16" x14ac:dyDescent="0.2">
      <c r="A1442" s="30"/>
      <c r="B1442" s="30"/>
      <c r="C1442" s="30"/>
      <c r="D1442" s="30"/>
      <c r="E1442" s="30"/>
      <c r="F1442" s="30"/>
      <c r="G1442" s="30"/>
      <c r="H1442" s="30"/>
      <c r="I1442" s="30"/>
      <c r="J1442" s="30"/>
    </row>
    <row r="1443" spans="1:10" ht="16" x14ac:dyDescent="0.2">
      <c r="A1443" s="30"/>
      <c r="B1443" s="30"/>
      <c r="C1443" s="30"/>
      <c r="D1443" s="30"/>
      <c r="E1443" s="30"/>
      <c r="F1443" s="30"/>
      <c r="G1443" s="30"/>
      <c r="H1443" s="30"/>
      <c r="I1443" s="30"/>
      <c r="J1443" s="30"/>
    </row>
    <row r="1444" spans="1:10" ht="16" x14ac:dyDescent="0.2">
      <c r="A1444" s="30"/>
      <c r="B1444" s="30"/>
      <c r="C1444" s="30"/>
      <c r="D1444" s="30"/>
      <c r="E1444" s="30"/>
      <c r="F1444" s="30"/>
      <c r="G1444" s="30"/>
      <c r="H1444" s="30"/>
      <c r="I1444" s="30"/>
      <c r="J1444" s="30"/>
    </row>
    <row r="1445" spans="1:10" ht="16" x14ac:dyDescent="0.2">
      <c r="A1445" s="30"/>
      <c r="B1445" s="30"/>
      <c r="C1445" s="30"/>
      <c r="D1445" s="30"/>
      <c r="E1445" s="30"/>
      <c r="F1445" s="30"/>
      <c r="G1445" s="30"/>
      <c r="H1445" s="30"/>
      <c r="I1445" s="30"/>
      <c r="J1445" s="30"/>
    </row>
    <row r="1446" spans="1:10" ht="16" x14ac:dyDescent="0.2">
      <c r="A1446" s="30"/>
      <c r="B1446" s="30"/>
      <c r="C1446" s="30"/>
      <c r="D1446" s="30"/>
      <c r="E1446" s="30"/>
      <c r="F1446" s="30"/>
      <c r="G1446" s="30"/>
      <c r="H1446" s="30"/>
      <c r="I1446" s="30"/>
      <c r="J1446" s="30"/>
    </row>
    <row r="1447" spans="1:10" ht="16" x14ac:dyDescent="0.2">
      <c r="A1447" s="30"/>
      <c r="B1447" s="30"/>
      <c r="C1447" s="30"/>
      <c r="D1447" s="30"/>
      <c r="E1447" s="30"/>
      <c r="F1447" s="30"/>
      <c r="G1447" s="30"/>
      <c r="H1447" s="30"/>
      <c r="I1447" s="30"/>
      <c r="J1447" s="30"/>
    </row>
    <row r="1448" spans="1:10" ht="16" x14ac:dyDescent="0.2">
      <c r="A1448" s="30"/>
      <c r="B1448" s="30"/>
      <c r="C1448" s="30"/>
      <c r="D1448" s="30"/>
      <c r="E1448" s="30"/>
      <c r="F1448" s="30"/>
      <c r="G1448" s="30"/>
      <c r="H1448" s="30"/>
      <c r="I1448" s="30"/>
      <c r="J1448" s="30"/>
    </row>
    <row r="1449" spans="1:10" ht="16" x14ac:dyDescent="0.2">
      <c r="A1449" s="30"/>
      <c r="B1449" s="30"/>
      <c r="C1449" s="30"/>
      <c r="D1449" s="30"/>
      <c r="E1449" s="30"/>
      <c r="F1449" s="30"/>
      <c r="G1449" s="30"/>
      <c r="H1449" s="30"/>
      <c r="I1449" s="30"/>
      <c r="J1449" s="30"/>
    </row>
    <row r="1450" spans="1:10" ht="16" x14ac:dyDescent="0.2">
      <c r="A1450" s="30"/>
      <c r="B1450" s="30"/>
      <c r="C1450" s="30"/>
      <c r="D1450" s="30"/>
      <c r="E1450" s="30"/>
      <c r="F1450" s="30"/>
      <c r="G1450" s="30"/>
      <c r="H1450" s="30"/>
      <c r="I1450" s="30"/>
      <c r="J1450" s="30"/>
    </row>
    <row r="1451" spans="1:10" ht="16" x14ac:dyDescent="0.2">
      <c r="A1451" s="30"/>
      <c r="B1451" s="30"/>
      <c r="C1451" s="30"/>
      <c r="D1451" s="30"/>
      <c r="E1451" s="30"/>
      <c r="F1451" s="30"/>
      <c r="G1451" s="30"/>
      <c r="H1451" s="30"/>
      <c r="I1451" s="30"/>
      <c r="J1451" s="30"/>
    </row>
    <row r="1452" spans="1:10" ht="16" x14ac:dyDescent="0.2">
      <c r="A1452" s="30"/>
      <c r="B1452" s="30"/>
      <c r="C1452" s="30"/>
      <c r="D1452" s="30"/>
      <c r="E1452" s="30"/>
      <c r="F1452" s="30"/>
      <c r="G1452" s="30"/>
      <c r="H1452" s="30"/>
      <c r="I1452" s="30"/>
      <c r="J1452" s="30"/>
    </row>
    <row r="1453" spans="1:10" ht="16" x14ac:dyDescent="0.2">
      <c r="A1453" s="30"/>
      <c r="B1453" s="30"/>
      <c r="C1453" s="30"/>
      <c r="D1453" s="30"/>
      <c r="E1453" s="30"/>
      <c r="F1453" s="30"/>
      <c r="G1453" s="30"/>
      <c r="H1453" s="30"/>
      <c r="I1453" s="30"/>
      <c r="J1453" s="30"/>
    </row>
    <row r="1454" spans="1:10" ht="16" x14ac:dyDescent="0.2">
      <c r="A1454" s="30"/>
      <c r="B1454" s="30"/>
      <c r="C1454" s="30"/>
      <c r="D1454" s="30"/>
      <c r="E1454" s="30"/>
      <c r="F1454" s="30"/>
      <c r="G1454" s="30"/>
      <c r="H1454" s="30"/>
      <c r="I1454" s="30"/>
      <c r="J1454" s="30"/>
    </row>
    <row r="1455" spans="1:10" ht="16" x14ac:dyDescent="0.2">
      <c r="A1455" s="30"/>
      <c r="B1455" s="30"/>
      <c r="C1455" s="30"/>
      <c r="D1455" s="30"/>
      <c r="E1455" s="30"/>
      <c r="F1455" s="30"/>
      <c r="G1455" s="30"/>
      <c r="H1455" s="30"/>
      <c r="I1455" s="30"/>
      <c r="J1455" s="30"/>
    </row>
    <row r="1456" spans="1:10" ht="16" x14ac:dyDescent="0.2">
      <c r="A1456" s="30"/>
      <c r="B1456" s="30"/>
      <c r="C1456" s="30"/>
      <c r="D1456" s="30"/>
      <c r="E1456" s="30"/>
      <c r="F1456" s="30"/>
      <c r="G1456" s="30"/>
      <c r="H1456" s="30"/>
      <c r="I1456" s="30"/>
      <c r="J1456" s="30"/>
    </row>
    <row r="1457" spans="1:10" ht="16" x14ac:dyDescent="0.2">
      <c r="A1457" s="30"/>
      <c r="B1457" s="30"/>
      <c r="C1457" s="30"/>
      <c r="D1457" s="30"/>
      <c r="E1457" s="30"/>
      <c r="F1457" s="30"/>
      <c r="G1457" s="30"/>
      <c r="H1457" s="30"/>
      <c r="I1457" s="30"/>
      <c r="J1457" s="30"/>
    </row>
    <row r="1458" spans="1:10" ht="16" x14ac:dyDescent="0.2">
      <c r="A1458" s="30"/>
      <c r="B1458" s="30"/>
      <c r="C1458" s="30"/>
      <c r="D1458" s="30"/>
      <c r="E1458" s="30"/>
      <c r="F1458" s="30"/>
      <c r="G1458" s="30"/>
      <c r="H1458" s="30"/>
      <c r="I1458" s="30"/>
      <c r="J1458" s="30"/>
    </row>
    <row r="1459" spans="1:10" ht="16" x14ac:dyDescent="0.2">
      <c r="A1459" s="30"/>
      <c r="B1459" s="30"/>
      <c r="C1459" s="30"/>
      <c r="D1459" s="30"/>
      <c r="E1459" s="30"/>
      <c r="F1459" s="30"/>
      <c r="G1459" s="30"/>
      <c r="H1459" s="30"/>
      <c r="I1459" s="30"/>
      <c r="J1459" s="30"/>
    </row>
    <row r="1460" spans="1:10" ht="16" x14ac:dyDescent="0.2">
      <c r="A1460" s="30"/>
      <c r="B1460" s="30"/>
      <c r="C1460" s="30"/>
      <c r="D1460" s="30"/>
      <c r="E1460" s="30"/>
      <c r="F1460" s="30"/>
      <c r="G1460" s="30"/>
      <c r="H1460" s="30"/>
      <c r="I1460" s="30"/>
      <c r="J1460" s="30"/>
    </row>
    <row r="1461" spans="1:10" ht="16" x14ac:dyDescent="0.2">
      <c r="A1461" s="30"/>
      <c r="B1461" s="30"/>
      <c r="C1461" s="30"/>
      <c r="D1461" s="30"/>
      <c r="E1461" s="30"/>
      <c r="F1461" s="30"/>
      <c r="G1461" s="30"/>
      <c r="H1461" s="30"/>
      <c r="I1461" s="30"/>
      <c r="J1461" s="30"/>
    </row>
    <row r="1462" spans="1:10" ht="16" x14ac:dyDescent="0.2">
      <c r="A1462" s="30"/>
      <c r="B1462" s="30"/>
      <c r="C1462" s="30"/>
      <c r="D1462" s="30"/>
      <c r="E1462" s="30"/>
      <c r="F1462" s="30"/>
      <c r="G1462" s="30"/>
      <c r="H1462" s="30"/>
      <c r="I1462" s="30"/>
      <c r="J1462" s="30"/>
    </row>
    <row r="1463" spans="1:10" ht="16" x14ac:dyDescent="0.2">
      <c r="A1463" s="30"/>
      <c r="B1463" s="30"/>
      <c r="C1463" s="30"/>
      <c r="D1463" s="30"/>
      <c r="E1463" s="30"/>
      <c r="F1463" s="30"/>
      <c r="G1463" s="30"/>
      <c r="H1463" s="30"/>
      <c r="I1463" s="30"/>
      <c r="J1463" s="30"/>
    </row>
    <row r="1464" spans="1:10" ht="16" x14ac:dyDescent="0.2">
      <c r="A1464" s="30"/>
      <c r="B1464" s="30"/>
      <c r="C1464" s="30"/>
      <c r="D1464" s="30"/>
      <c r="E1464" s="30"/>
      <c r="F1464" s="30"/>
      <c r="G1464" s="30"/>
      <c r="H1464" s="30"/>
      <c r="I1464" s="30"/>
      <c r="J1464" s="30"/>
    </row>
    <row r="1465" spans="1:10" ht="16" x14ac:dyDescent="0.2">
      <c r="A1465" s="30"/>
      <c r="B1465" s="30"/>
      <c r="C1465" s="30"/>
      <c r="D1465" s="30"/>
      <c r="E1465" s="30"/>
      <c r="F1465" s="30"/>
      <c r="G1465" s="30"/>
      <c r="H1465" s="30"/>
      <c r="I1465" s="30"/>
      <c r="J1465" s="30"/>
    </row>
    <row r="1466" spans="1:10" ht="16" x14ac:dyDescent="0.2">
      <c r="A1466" s="30"/>
      <c r="B1466" s="30"/>
      <c r="C1466" s="30"/>
      <c r="D1466" s="30"/>
      <c r="E1466" s="30"/>
      <c r="F1466" s="30"/>
      <c r="G1466" s="30"/>
      <c r="H1466" s="30"/>
      <c r="I1466" s="30"/>
      <c r="J1466" s="30"/>
    </row>
    <row r="1467" spans="1:10" ht="16" x14ac:dyDescent="0.2">
      <c r="A1467" s="30"/>
      <c r="B1467" s="30"/>
      <c r="C1467" s="30"/>
      <c r="D1467" s="30"/>
      <c r="E1467" s="30"/>
      <c r="F1467" s="30"/>
      <c r="G1467" s="30"/>
      <c r="H1467" s="30"/>
      <c r="I1467" s="30"/>
      <c r="J1467" s="30"/>
    </row>
    <row r="1468" spans="1:10" ht="16" x14ac:dyDescent="0.2">
      <c r="A1468" s="30"/>
      <c r="B1468" s="30"/>
      <c r="C1468" s="30"/>
      <c r="D1468" s="30"/>
      <c r="E1468" s="30"/>
      <c r="F1468" s="30"/>
      <c r="G1468" s="30"/>
      <c r="H1468" s="30"/>
      <c r="I1468" s="30"/>
      <c r="J1468" s="30"/>
    </row>
    <row r="1469" spans="1:10" ht="16" x14ac:dyDescent="0.2">
      <c r="A1469" s="30"/>
      <c r="B1469" s="30"/>
      <c r="C1469" s="30"/>
      <c r="D1469" s="30"/>
      <c r="E1469" s="30"/>
      <c r="F1469" s="30"/>
      <c r="G1469" s="30"/>
      <c r="H1469" s="30"/>
      <c r="I1469" s="30"/>
      <c r="J1469" s="30"/>
    </row>
    <row r="1470" spans="1:10" ht="16" x14ac:dyDescent="0.2">
      <c r="A1470" s="30"/>
      <c r="B1470" s="30"/>
      <c r="C1470" s="30"/>
      <c r="D1470" s="30"/>
      <c r="E1470" s="30"/>
      <c r="F1470" s="30"/>
      <c r="G1470" s="30"/>
      <c r="H1470" s="30"/>
      <c r="I1470" s="30"/>
      <c r="J1470" s="30"/>
    </row>
    <row r="1471" spans="1:10" ht="16" x14ac:dyDescent="0.2">
      <c r="A1471" s="30"/>
      <c r="B1471" s="30"/>
      <c r="C1471" s="30"/>
      <c r="D1471" s="30"/>
      <c r="E1471" s="30"/>
      <c r="F1471" s="30"/>
      <c r="G1471" s="30"/>
      <c r="H1471" s="30"/>
      <c r="I1471" s="30"/>
      <c r="J1471" s="30"/>
    </row>
    <row r="1472" spans="1:10" ht="16" x14ac:dyDescent="0.2">
      <c r="A1472" s="30"/>
      <c r="B1472" s="30"/>
      <c r="C1472" s="30"/>
      <c r="D1472" s="30"/>
      <c r="E1472" s="30"/>
      <c r="F1472" s="30"/>
      <c r="G1472" s="30"/>
      <c r="H1472" s="30"/>
      <c r="I1472" s="30"/>
      <c r="J1472" s="30"/>
    </row>
    <row r="1473" spans="1:10" ht="16" x14ac:dyDescent="0.2">
      <c r="A1473" s="30"/>
      <c r="B1473" s="30"/>
      <c r="C1473" s="30"/>
      <c r="D1473" s="30"/>
      <c r="E1473" s="30"/>
      <c r="F1473" s="30"/>
      <c r="G1473" s="30"/>
      <c r="H1473" s="30"/>
      <c r="I1473" s="30"/>
      <c r="J1473" s="30"/>
    </row>
    <row r="1474" spans="1:10" ht="16" x14ac:dyDescent="0.2">
      <c r="A1474" s="30"/>
      <c r="B1474" s="30"/>
      <c r="C1474" s="30"/>
      <c r="D1474" s="30"/>
      <c r="E1474" s="30"/>
      <c r="F1474" s="30"/>
      <c r="G1474" s="30"/>
      <c r="H1474" s="30"/>
      <c r="I1474" s="30"/>
      <c r="J1474" s="30"/>
    </row>
    <row r="1475" spans="1:10" ht="16" x14ac:dyDescent="0.2">
      <c r="A1475" s="30"/>
      <c r="B1475" s="30"/>
      <c r="C1475" s="30"/>
      <c r="D1475" s="30"/>
      <c r="E1475" s="30"/>
      <c r="F1475" s="30"/>
      <c r="G1475" s="30"/>
      <c r="H1475" s="30"/>
      <c r="I1475" s="30"/>
      <c r="J1475" s="30"/>
    </row>
    <row r="1476" spans="1:10" ht="16" x14ac:dyDescent="0.2">
      <c r="A1476" s="30"/>
      <c r="B1476" s="30"/>
      <c r="C1476" s="30"/>
      <c r="D1476" s="30"/>
      <c r="E1476" s="30"/>
      <c r="F1476" s="30"/>
      <c r="G1476" s="30"/>
      <c r="H1476" s="30"/>
      <c r="I1476" s="30"/>
      <c r="J1476" s="30"/>
    </row>
    <row r="1477" spans="1:10" ht="16" x14ac:dyDescent="0.2">
      <c r="A1477" s="30"/>
      <c r="B1477" s="30"/>
      <c r="C1477" s="30"/>
      <c r="D1477" s="30"/>
      <c r="E1477" s="30"/>
      <c r="F1477" s="30"/>
      <c r="G1477" s="30"/>
      <c r="H1477" s="30"/>
      <c r="I1477" s="30"/>
      <c r="J1477" s="30"/>
    </row>
    <row r="1478" spans="1:10" ht="16" x14ac:dyDescent="0.2">
      <c r="A1478" s="30"/>
      <c r="B1478" s="30"/>
      <c r="C1478" s="30"/>
      <c r="D1478" s="30"/>
      <c r="E1478" s="30"/>
      <c r="F1478" s="30"/>
      <c r="G1478" s="30"/>
      <c r="H1478" s="30"/>
      <c r="I1478" s="30"/>
      <c r="J1478" s="30"/>
    </row>
    <row r="1479" spans="1:10" ht="16" x14ac:dyDescent="0.2">
      <c r="A1479" s="30"/>
      <c r="B1479" s="30"/>
      <c r="C1479" s="30"/>
      <c r="D1479" s="30"/>
      <c r="E1479" s="30"/>
      <c r="F1479" s="30"/>
      <c r="G1479" s="30"/>
      <c r="H1479" s="30"/>
      <c r="I1479" s="30"/>
      <c r="J1479" s="30"/>
    </row>
    <row r="1480" spans="1:10" ht="16" x14ac:dyDescent="0.2">
      <c r="A1480" s="30"/>
      <c r="B1480" s="30"/>
      <c r="C1480" s="30"/>
      <c r="D1480" s="30"/>
      <c r="E1480" s="30"/>
      <c r="F1480" s="30"/>
      <c r="G1480" s="30"/>
      <c r="H1480" s="30"/>
      <c r="I1480" s="30"/>
      <c r="J1480" s="30"/>
    </row>
    <row r="1481" spans="1:10" ht="16" x14ac:dyDescent="0.2">
      <c r="A1481" s="30"/>
      <c r="B1481" s="30"/>
      <c r="C1481" s="30"/>
      <c r="D1481" s="30"/>
      <c r="E1481" s="30"/>
      <c r="F1481" s="30"/>
      <c r="G1481" s="30"/>
      <c r="H1481" s="30"/>
      <c r="I1481" s="30"/>
      <c r="J1481" s="30"/>
    </row>
    <row r="1482" spans="1:10" ht="16" x14ac:dyDescent="0.2">
      <c r="A1482" s="30"/>
      <c r="B1482" s="30"/>
      <c r="C1482" s="30"/>
      <c r="D1482" s="30"/>
      <c r="E1482" s="30"/>
      <c r="F1482" s="30"/>
      <c r="G1482" s="30"/>
      <c r="H1482" s="30"/>
      <c r="I1482" s="30"/>
      <c r="J1482" s="30"/>
    </row>
    <row r="1483" spans="1:10" ht="16" x14ac:dyDescent="0.2">
      <c r="A1483" s="30"/>
      <c r="B1483" s="30"/>
      <c r="C1483" s="30"/>
      <c r="D1483" s="30"/>
      <c r="E1483" s="30"/>
      <c r="F1483" s="30"/>
      <c r="G1483" s="30"/>
      <c r="H1483" s="30"/>
      <c r="I1483" s="30"/>
      <c r="J1483" s="30"/>
    </row>
    <row r="1484" spans="1:10" ht="16" x14ac:dyDescent="0.2">
      <c r="A1484" s="30"/>
      <c r="B1484" s="30"/>
      <c r="C1484" s="30"/>
      <c r="D1484" s="30"/>
      <c r="E1484" s="30"/>
      <c r="F1484" s="30"/>
      <c r="G1484" s="30"/>
      <c r="H1484" s="30"/>
      <c r="I1484" s="30"/>
      <c r="J1484" s="30"/>
    </row>
    <row r="1485" spans="1:10" ht="16" x14ac:dyDescent="0.2">
      <c r="A1485" s="30"/>
      <c r="B1485" s="30"/>
      <c r="C1485" s="30"/>
      <c r="D1485" s="30"/>
      <c r="E1485" s="30"/>
      <c r="F1485" s="30"/>
      <c r="G1485" s="30"/>
      <c r="H1485" s="30"/>
      <c r="I1485" s="30"/>
      <c r="J1485" s="30"/>
    </row>
    <row r="1486" spans="1:10" ht="16" x14ac:dyDescent="0.2">
      <c r="A1486" s="30"/>
      <c r="B1486" s="30"/>
      <c r="C1486" s="30"/>
      <c r="D1486" s="30"/>
      <c r="E1486" s="30"/>
      <c r="F1486" s="30"/>
      <c r="G1486" s="30"/>
      <c r="H1486" s="30"/>
      <c r="I1486" s="30"/>
      <c r="J1486" s="30"/>
    </row>
    <row r="1487" spans="1:10" ht="16" x14ac:dyDescent="0.2">
      <c r="A1487" s="30"/>
      <c r="B1487" s="30"/>
      <c r="C1487" s="30"/>
      <c r="D1487" s="30"/>
      <c r="E1487" s="30"/>
      <c r="F1487" s="30"/>
      <c r="G1487" s="30"/>
      <c r="H1487" s="30"/>
      <c r="I1487" s="30"/>
      <c r="J1487" s="30"/>
    </row>
    <row r="1488" spans="1:10" ht="16" x14ac:dyDescent="0.2">
      <c r="A1488" s="30"/>
      <c r="B1488" s="30"/>
      <c r="C1488" s="30"/>
      <c r="D1488" s="30"/>
      <c r="E1488" s="30"/>
      <c r="F1488" s="30"/>
      <c r="G1488" s="30"/>
      <c r="H1488" s="30"/>
      <c r="I1488" s="30"/>
      <c r="J1488" s="30"/>
    </row>
    <row r="1489" spans="1:10" ht="16" x14ac:dyDescent="0.2">
      <c r="A1489" s="30"/>
      <c r="B1489" s="30"/>
      <c r="C1489" s="30"/>
      <c r="D1489" s="30"/>
      <c r="E1489" s="30"/>
      <c r="F1489" s="30"/>
      <c r="G1489" s="30"/>
      <c r="H1489" s="30"/>
      <c r="I1489" s="30"/>
      <c r="J1489" s="30"/>
    </row>
    <row r="1490" spans="1:10" ht="16" x14ac:dyDescent="0.2">
      <c r="A1490" s="30"/>
      <c r="B1490" s="30"/>
      <c r="C1490" s="30"/>
      <c r="D1490" s="30"/>
      <c r="E1490" s="30"/>
      <c r="F1490" s="30"/>
      <c r="G1490" s="30"/>
      <c r="H1490" s="30"/>
      <c r="I1490" s="30"/>
      <c r="J1490" s="30"/>
    </row>
    <row r="1491" spans="1:10" ht="16" x14ac:dyDescent="0.2">
      <c r="A1491" s="30"/>
      <c r="B1491" s="30"/>
      <c r="C1491" s="30"/>
      <c r="D1491" s="30"/>
      <c r="E1491" s="30"/>
      <c r="F1491" s="30"/>
      <c r="G1491" s="30"/>
      <c r="H1491" s="30"/>
      <c r="I1491" s="30"/>
      <c r="J1491" s="30"/>
    </row>
    <row r="1492" spans="1:10" ht="16" x14ac:dyDescent="0.2">
      <c r="A1492" s="30"/>
      <c r="B1492" s="30"/>
      <c r="C1492" s="30"/>
      <c r="D1492" s="30"/>
      <c r="E1492" s="30"/>
      <c r="F1492" s="30"/>
      <c r="G1492" s="30"/>
      <c r="H1492" s="30"/>
      <c r="I1492" s="30"/>
      <c r="J1492" s="30"/>
    </row>
    <row r="1493" spans="1:10" ht="16" x14ac:dyDescent="0.2">
      <c r="A1493" s="30"/>
      <c r="B1493" s="30"/>
      <c r="C1493" s="30"/>
      <c r="D1493" s="30"/>
      <c r="E1493" s="30"/>
      <c r="F1493" s="30"/>
      <c r="G1493" s="30"/>
      <c r="H1493" s="30"/>
      <c r="I1493" s="30"/>
      <c r="J1493" s="30"/>
    </row>
    <row r="1494" spans="1:10" ht="16" x14ac:dyDescent="0.2">
      <c r="A1494" s="30"/>
      <c r="B1494" s="30"/>
      <c r="C1494" s="30"/>
      <c r="D1494" s="30"/>
      <c r="E1494" s="30"/>
      <c r="F1494" s="30"/>
      <c r="G1494" s="30"/>
      <c r="H1494" s="30"/>
      <c r="I1494" s="30"/>
      <c r="J1494" s="30"/>
    </row>
    <row r="1495" spans="1:10" ht="16" x14ac:dyDescent="0.2">
      <c r="A1495" s="30"/>
      <c r="B1495" s="30"/>
      <c r="C1495" s="30"/>
      <c r="D1495" s="30"/>
      <c r="E1495" s="30"/>
      <c r="F1495" s="30"/>
      <c r="G1495" s="30"/>
      <c r="H1495" s="30"/>
      <c r="I1495" s="30"/>
      <c r="J1495" s="30"/>
    </row>
    <row r="1496" spans="1:10" ht="16" x14ac:dyDescent="0.2">
      <c r="A1496" s="30"/>
      <c r="B1496" s="30"/>
      <c r="C1496" s="30"/>
      <c r="D1496" s="30"/>
      <c r="E1496" s="30"/>
      <c r="F1496" s="30"/>
      <c r="G1496" s="30"/>
      <c r="H1496" s="30"/>
      <c r="I1496" s="30"/>
      <c r="J1496" s="30"/>
    </row>
    <row r="1497" spans="1:10" ht="16" x14ac:dyDescent="0.2">
      <c r="A1497" s="30"/>
      <c r="B1497" s="30"/>
      <c r="C1497" s="30"/>
      <c r="D1497" s="30"/>
      <c r="E1497" s="30"/>
      <c r="F1497" s="30"/>
      <c r="G1497" s="30"/>
      <c r="H1497" s="30"/>
      <c r="I1497" s="30"/>
      <c r="J1497" s="30"/>
    </row>
    <row r="1498" spans="1:10" ht="16" x14ac:dyDescent="0.2">
      <c r="A1498" s="30"/>
      <c r="B1498" s="30"/>
      <c r="C1498" s="30"/>
      <c r="D1498" s="30"/>
      <c r="E1498" s="30"/>
      <c r="F1498" s="30"/>
      <c r="G1498" s="30"/>
      <c r="H1498" s="30"/>
      <c r="I1498" s="30"/>
      <c r="J1498" s="30"/>
    </row>
    <row r="1499" spans="1:10" ht="16" x14ac:dyDescent="0.2">
      <c r="A1499" s="30"/>
      <c r="B1499" s="30"/>
      <c r="C1499" s="30"/>
      <c r="D1499" s="30"/>
      <c r="E1499" s="30"/>
      <c r="F1499" s="30"/>
      <c r="G1499" s="30"/>
      <c r="H1499" s="30"/>
      <c r="I1499" s="30"/>
      <c r="J1499" s="30"/>
    </row>
    <row r="1500" spans="1:10" ht="16" x14ac:dyDescent="0.2">
      <c r="A1500" s="30"/>
      <c r="B1500" s="30"/>
      <c r="C1500" s="30"/>
      <c r="D1500" s="30"/>
      <c r="E1500" s="30"/>
      <c r="F1500" s="30"/>
      <c r="G1500" s="30"/>
      <c r="H1500" s="30"/>
      <c r="I1500" s="30"/>
      <c r="J1500" s="30"/>
    </row>
    <row r="1501" spans="1:10" ht="16" x14ac:dyDescent="0.2">
      <c r="A1501" s="30"/>
      <c r="B1501" s="30"/>
      <c r="C1501" s="30"/>
      <c r="D1501" s="30"/>
      <c r="E1501" s="30"/>
      <c r="F1501" s="30"/>
      <c r="G1501" s="30"/>
      <c r="H1501" s="30"/>
      <c r="I1501" s="30"/>
      <c r="J1501" s="30"/>
    </row>
    <row r="1502" spans="1:10" ht="16" x14ac:dyDescent="0.2">
      <c r="A1502" s="30"/>
      <c r="B1502" s="30"/>
      <c r="C1502" s="30"/>
      <c r="D1502" s="30"/>
      <c r="E1502" s="30"/>
      <c r="F1502" s="30"/>
      <c r="G1502" s="30"/>
      <c r="H1502" s="30"/>
      <c r="I1502" s="30"/>
      <c r="J1502" s="30"/>
    </row>
    <row r="1503" spans="1:10" ht="16" x14ac:dyDescent="0.2">
      <c r="A1503" s="30"/>
      <c r="B1503" s="30"/>
      <c r="C1503" s="30"/>
      <c r="D1503" s="30"/>
      <c r="E1503" s="30"/>
      <c r="F1503" s="30"/>
      <c r="G1503" s="30"/>
      <c r="H1503" s="30"/>
      <c r="I1503" s="30"/>
      <c r="J1503" s="30"/>
    </row>
    <row r="1504" spans="1:10" ht="16" x14ac:dyDescent="0.2">
      <c r="A1504" s="30"/>
      <c r="B1504" s="30"/>
      <c r="C1504" s="30"/>
      <c r="D1504" s="30"/>
      <c r="E1504" s="30"/>
      <c r="F1504" s="30"/>
      <c r="G1504" s="30"/>
      <c r="H1504" s="30"/>
      <c r="I1504" s="30"/>
      <c r="J1504" s="30"/>
    </row>
    <row r="1505" spans="1:10" ht="16" x14ac:dyDescent="0.2">
      <c r="A1505" s="30"/>
      <c r="B1505" s="30"/>
      <c r="C1505" s="30"/>
      <c r="D1505" s="30"/>
      <c r="E1505" s="30"/>
      <c r="F1505" s="30"/>
      <c r="G1505" s="30"/>
      <c r="H1505" s="30"/>
      <c r="I1505" s="30"/>
      <c r="J1505" s="30"/>
    </row>
    <row r="1506" spans="1:10" ht="16" x14ac:dyDescent="0.2">
      <c r="A1506" s="30"/>
      <c r="B1506" s="30"/>
      <c r="C1506" s="30"/>
      <c r="D1506" s="30"/>
      <c r="E1506" s="30"/>
      <c r="F1506" s="30"/>
      <c r="G1506" s="30"/>
      <c r="H1506" s="30"/>
      <c r="I1506" s="30"/>
      <c r="J1506" s="30"/>
    </row>
    <row r="1507" spans="1:10" ht="16" x14ac:dyDescent="0.2">
      <c r="A1507" s="30"/>
      <c r="B1507" s="30"/>
      <c r="C1507" s="30"/>
      <c r="D1507" s="30"/>
      <c r="E1507" s="30"/>
      <c r="F1507" s="30"/>
      <c r="G1507" s="30"/>
      <c r="H1507" s="30"/>
      <c r="I1507" s="30"/>
      <c r="J1507" s="30"/>
    </row>
    <row r="1508" spans="1:10" ht="16" x14ac:dyDescent="0.2">
      <c r="A1508" s="30"/>
      <c r="B1508" s="30"/>
      <c r="C1508" s="30"/>
      <c r="D1508" s="30"/>
      <c r="E1508" s="30"/>
      <c r="F1508" s="30"/>
      <c r="G1508" s="30"/>
      <c r="H1508" s="30"/>
      <c r="I1508" s="30"/>
      <c r="J1508" s="30"/>
    </row>
    <row r="1509" spans="1:10" ht="16" x14ac:dyDescent="0.2">
      <c r="A1509" s="30"/>
      <c r="B1509" s="30"/>
      <c r="C1509" s="30"/>
      <c r="D1509" s="30"/>
      <c r="E1509" s="30"/>
      <c r="F1509" s="30"/>
      <c r="G1509" s="30"/>
      <c r="H1509" s="30"/>
      <c r="I1509" s="30"/>
      <c r="J1509" s="30"/>
    </row>
    <row r="1510" spans="1:10" ht="16" x14ac:dyDescent="0.2">
      <c r="A1510" s="30"/>
      <c r="B1510" s="30"/>
      <c r="C1510" s="30"/>
      <c r="D1510" s="30"/>
      <c r="E1510" s="30"/>
      <c r="F1510" s="30"/>
      <c r="G1510" s="30"/>
      <c r="H1510" s="30"/>
      <c r="I1510" s="30"/>
      <c r="J1510" s="30"/>
    </row>
    <row r="1511" spans="1:10" ht="16" x14ac:dyDescent="0.2">
      <c r="A1511" s="30"/>
      <c r="B1511" s="30"/>
      <c r="C1511" s="30"/>
      <c r="D1511" s="30"/>
      <c r="E1511" s="30"/>
      <c r="F1511" s="30"/>
      <c r="G1511" s="30"/>
      <c r="H1511" s="30"/>
      <c r="I1511" s="30"/>
      <c r="J1511" s="30"/>
    </row>
    <row r="1512" spans="1:10" ht="16" x14ac:dyDescent="0.2">
      <c r="A1512" s="30"/>
      <c r="B1512" s="30"/>
      <c r="C1512" s="30"/>
      <c r="D1512" s="30"/>
      <c r="E1512" s="30"/>
      <c r="F1512" s="30"/>
      <c r="G1512" s="30"/>
      <c r="H1512" s="30"/>
      <c r="I1512" s="30"/>
      <c r="J1512" s="30"/>
    </row>
    <row r="1513" spans="1:10" ht="16" x14ac:dyDescent="0.2">
      <c r="A1513" s="30"/>
      <c r="B1513" s="30"/>
      <c r="C1513" s="30"/>
      <c r="D1513" s="30"/>
      <c r="E1513" s="30"/>
      <c r="F1513" s="30"/>
      <c r="G1513" s="30"/>
      <c r="H1513" s="30"/>
      <c r="I1513" s="30"/>
      <c r="J1513" s="30"/>
    </row>
    <row r="1514" spans="1:10" ht="16" x14ac:dyDescent="0.2">
      <c r="A1514" s="30"/>
      <c r="B1514" s="30"/>
      <c r="C1514" s="30"/>
      <c r="D1514" s="30"/>
      <c r="E1514" s="30"/>
      <c r="F1514" s="30"/>
      <c r="G1514" s="30"/>
      <c r="H1514" s="30"/>
      <c r="I1514" s="30"/>
      <c r="J1514" s="30"/>
    </row>
    <row r="1515" spans="1:10" ht="16" x14ac:dyDescent="0.2">
      <c r="A1515" s="30"/>
      <c r="B1515" s="30"/>
      <c r="C1515" s="30"/>
      <c r="D1515" s="30"/>
      <c r="E1515" s="30"/>
      <c r="F1515" s="30"/>
      <c r="G1515" s="30"/>
      <c r="H1515" s="30"/>
      <c r="I1515" s="30"/>
      <c r="J1515" s="30"/>
    </row>
    <row r="1516" spans="1:10" ht="16" x14ac:dyDescent="0.2">
      <c r="A1516" s="30"/>
      <c r="B1516" s="30"/>
      <c r="C1516" s="30"/>
      <c r="D1516" s="30"/>
      <c r="E1516" s="30"/>
      <c r="F1516" s="30"/>
      <c r="G1516" s="30"/>
      <c r="H1516" s="30"/>
      <c r="I1516" s="30"/>
      <c r="J1516" s="30"/>
    </row>
    <row r="1517" spans="1:10" ht="16" x14ac:dyDescent="0.2">
      <c r="A1517" s="30"/>
      <c r="B1517" s="30"/>
      <c r="C1517" s="30"/>
      <c r="D1517" s="30"/>
      <c r="E1517" s="30"/>
      <c r="F1517" s="30"/>
      <c r="G1517" s="30"/>
      <c r="H1517" s="30"/>
      <c r="I1517" s="30"/>
      <c r="J1517" s="30"/>
    </row>
    <row r="1518" spans="1:10" ht="16" x14ac:dyDescent="0.2">
      <c r="A1518" s="30"/>
      <c r="B1518" s="30"/>
      <c r="C1518" s="30"/>
      <c r="D1518" s="30"/>
      <c r="E1518" s="30"/>
      <c r="F1518" s="30"/>
      <c r="G1518" s="30"/>
      <c r="H1518" s="30"/>
      <c r="I1518" s="30"/>
      <c r="J1518" s="30"/>
    </row>
    <row r="1519" spans="1:10" ht="16" x14ac:dyDescent="0.2">
      <c r="A1519" s="30"/>
      <c r="B1519" s="30"/>
      <c r="C1519" s="30"/>
      <c r="D1519" s="30"/>
      <c r="E1519" s="30"/>
      <c r="F1519" s="30"/>
      <c r="G1519" s="30"/>
      <c r="H1519" s="30"/>
      <c r="I1519" s="30"/>
      <c r="J1519" s="30"/>
    </row>
    <row r="1520" spans="1:10" ht="16" x14ac:dyDescent="0.2">
      <c r="A1520" s="30"/>
      <c r="B1520" s="30"/>
      <c r="C1520" s="30"/>
      <c r="D1520" s="30"/>
      <c r="E1520" s="30"/>
      <c r="F1520" s="30"/>
      <c r="G1520" s="30"/>
      <c r="H1520" s="30"/>
      <c r="I1520" s="30"/>
      <c r="J1520" s="30"/>
    </row>
    <row r="1521" spans="1:10" ht="16" x14ac:dyDescent="0.2">
      <c r="A1521" s="30"/>
      <c r="B1521" s="30"/>
      <c r="C1521" s="30"/>
      <c r="D1521" s="30"/>
      <c r="E1521" s="30"/>
      <c r="F1521" s="30"/>
      <c r="G1521" s="30"/>
      <c r="H1521" s="30"/>
      <c r="I1521" s="30"/>
      <c r="J1521" s="30"/>
    </row>
    <row r="1522" spans="1:10" ht="16" x14ac:dyDescent="0.2">
      <c r="A1522" s="30"/>
      <c r="B1522" s="30"/>
      <c r="C1522" s="30"/>
      <c r="D1522" s="30"/>
      <c r="E1522" s="30"/>
      <c r="F1522" s="30"/>
      <c r="G1522" s="30"/>
      <c r="H1522" s="30"/>
      <c r="I1522" s="30"/>
      <c r="J1522" s="30"/>
    </row>
    <row r="1523" spans="1:10" ht="16" x14ac:dyDescent="0.2">
      <c r="A1523" s="30"/>
      <c r="B1523" s="30"/>
      <c r="C1523" s="30"/>
      <c r="D1523" s="30"/>
      <c r="E1523" s="30"/>
      <c r="F1523" s="30"/>
      <c r="G1523" s="30"/>
      <c r="H1523" s="30"/>
      <c r="I1523" s="30"/>
      <c r="J1523" s="30"/>
    </row>
    <row r="1524" spans="1:10" ht="16" x14ac:dyDescent="0.2">
      <c r="A1524" s="30"/>
      <c r="B1524" s="30"/>
      <c r="C1524" s="30"/>
      <c r="D1524" s="30"/>
      <c r="E1524" s="30"/>
      <c r="F1524" s="30"/>
      <c r="G1524" s="30"/>
      <c r="H1524" s="30"/>
      <c r="I1524" s="30"/>
      <c r="J1524" s="30"/>
    </row>
    <row r="1525" spans="1:10" ht="16" x14ac:dyDescent="0.2">
      <c r="A1525" s="30"/>
      <c r="B1525" s="30"/>
      <c r="C1525" s="30"/>
      <c r="D1525" s="30"/>
      <c r="E1525" s="30"/>
      <c r="F1525" s="30"/>
      <c r="G1525" s="30"/>
      <c r="H1525" s="30"/>
      <c r="I1525" s="30"/>
      <c r="J1525" s="30"/>
    </row>
    <row r="1526" spans="1:10" ht="16" x14ac:dyDescent="0.2">
      <c r="A1526" s="30"/>
      <c r="B1526" s="30"/>
      <c r="C1526" s="30"/>
      <c r="D1526" s="30"/>
      <c r="E1526" s="30"/>
      <c r="F1526" s="30"/>
      <c r="G1526" s="30"/>
      <c r="H1526" s="30"/>
      <c r="I1526" s="30"/>
      <c r="J1526" s="30"/>
    </row>
    <row r="1527" spans="1:10" ht="16" x14ac:dyDescent="0.2">
      <c r="A1527" s="30"/>
      <c r="B1527" s="30"/>
      <c r="C1527" s="30"/>
      <c r="D1527" s="30"/>
      <c r="E1527" s="30"/>
      <c r="F1527" s="30"/>
      <c r="G1527" s="30"/>
      <c r="H1527" s="30"/>
      <c r="I1527" s="30"/>
      <c r="J1527" s="30"/>
    </row>
    <row r="1528" spans="1:10" ht="16" x14ac:dyDescent="0.2">
      <c r="A1528" s="30"/>
      <c r="B1528" s="30"/>
      <c r="C1528" s="30"/>
      <c r="D1528" s="30"/>
      <c r="E1528" s="30"/>
      <c r="F1528" s="30"/>
      <c r="G1528" s="30"/>
      <c r="H1528" s="30"/>
      <c r="I1528" s="30"/>
      <c r="J1528" s="30"/>
    </row>
    <row r="1529" spans="1:10" ht="16" x14ac:dyDescent="0.2">
      <c r="A1529" s="30"/>
      <c r="B1529" s="30"/>
      <c r="C1529" s="30"/>
      <c r="D1529" s="30"/>
      <c r="E1529" s="30"/>
      <c r="F1529" s="30"/>
      <c r="G1529" s="30"/>
      <c r="H1529" s="30"/>
      <c r="I1529" s="30"/>
      <c r="J1529" s="30"/>
    </row>
    <row r="1530" spans="1:10" ht="16" x14ac:dyDescent="0.2">
      <c r="A1530" s="30"/>
      <c r="B1530" s="30"/>
      <c r="C1530" s="30"/>
      <c r="D1530" s="30"/>
      <c r="E1530" s="30"/>
      <c r="F1530" s="30"/>
      <c r="G1530" s="30"/>
      <c r="H1530" s="30"/>
      <c r="I1530" s="30"/>
      <c r="J1530" s="30"/>
    </row>
    <row r="1531" spans="1:10" ht="16" x14ac:dyDescent="0.2">
      <c r="A1531" s="30"/>
      <c r="B1531" s="30"/>
      <c r="C1531" s="30"/>
      <c r="D1531" s="30"/>
      <c r="E1531" s="30"/>
      <c r="F1531" s="30"/>
      <c r="G1531" s="30"/>
      <c r="H1531" s="30"/>
      <c r="I1531" s="30"/>
      <c r="J1531" s="30"/>
    </row>
    <row r="1532" spans="1:10" ht="16" x14ac:dyDescent="0.2">
      <c r="A1532" s="30"/>
      <c r="B1532" s="30"/>
      <c r="C1532" s="30"/>
      <c r="D1532" s="30"/>
      <c r="E1532" s="30"/>
      <c r="F1532" s="30"/>
      <c r="G1532" s="30"/>
      <c r="H1532" s="30"/>
      <c r="I1532" s="30"/>
      <c r="J1532" s="30"/>
    </row>
    <row r="1533" spans="1:10" ht="16" x14ac:dyDescent="0.2">
      <c r="A1533" s="30"/>
      <c r="B1533" s="30"/>
      <c r="C1533" s="30"/>
      <c r="D1533" s="30"/>
      <c r="E1533" s="30"/>
      <c r="F1533" s="30"/>
      <c r="G1533" s="30"/>
      <c r="H1533" s="30"/>
      <c r="I1533" s="30"/>
      <c r="J1533" s="30"/>
    </row>
    <row r="1534" spans="1:10" ht="16" x14ac:dyDescent="0.2">
      <c r="A1534" s="30"/>
      <c r="B1534" s="30"/>
      <c r="C1534" s="30"/>
      <c r="D1534" s="30"/>
      <c r="E1534" s="30"/>
      <c r="F1534" s="30"/>
      <c r="G1534" s="30"/>
      <c r="H1534" s="30"/>
      <c r="I1534" s="30"/>
      <c r="J1534" s="30"/>
    </row>
    <row r="1535" spans="1:10" ht="16" x14ac:dyDescent="0.2">
      <c r="A1535" s="30"/>
      <c r="B1535" s="30"/>
      <c r="C1535" s="30"/>
      <c r="D1535" s="30"/>
      <c r="E1535" s="30"/>
      <c r="F1535" s="30"/>
      <c r="G1535" s="30"/>
      <c r="H1535" s="30"/>
      <c r="I1535" s="30"/>
      <c r="J1535" s="30"/>
    </row>
    <row r="1536" spans="1:10" ht="16" x14ac:dyDescent="0.2">
      <c r="A1536" s="30"/>
      <c r="B1536" s="30"/>
      <c r="C1536" s="30"/>
      <c r="D1536" s="30"/>
      <c r="E1536" s="30"/>
      <c r="F1536" s="30"/>
      <c r="G1536" s="30"/>
      <c r="H1536" s="30"/>
      <c r="I1536" s="30"/>
      <c r="J1536" s="30"/>
    </row>
    <row r="1537" spans="1:10" ht="16" x14ac:dyDescent="0.2">
      <c r="A1537" s="30"/>
      <c r="B1537" s="30"/>
      <c r="C1537" s="30"/>
      <c r="D1537" s="30"/>
      <c r="E1537" s="30"/>
      <c r="F1537" s="30"/>
      <c r="G1537" s="30"/>
      <c r="H1537" s="30"/>
      <c r="I1537" s="30"/>
      <c r="J1537" s="30"/>
    </row>
    <row r="1538" spans="1:10" ht="16" x14ac:dyDescent="0.2">
      <c r="A1538" s="30"/>
      <c r="B1538" s="30"/>
      <c r="C1538" s="30"/>
      <c r="D1538" s="30"/>
      <c r="E1538" s="30"/>
      <c r="F1538" s="30"/>
      <c r="G1538" s="30"/>
      <c r="H1538" s="30"/>
      <c r="I1538" s="30"/>
      <c r="J1538" s="30"/>
    </row>
    <row r="1539" spans="1:10" ht="16" x14ac:dyDescent="0.2">
      <c r="A1539" s="30"/>
      <c r="B1539" s="30"/>
      <c r="C1539" s="30"/>
      <c r="D1539" s="30"/>
      <c r="E1539" s="30"/>
      <c r="F1539" s="30"/>
      <c r="G1539" s="30"/>
      <c r="H1539" s="30"/>
      <c r="I1539" s="30"/>
      <c r="J1539" s="30"/>
    </row>
    <row r="1540" spans="1:10" ht="16" x14ac:dyDescent="0.2">
      <c r="A1540" s="30"/>
      <c r="B1540" s="30"/>
      <c r="C1540" s="30"/>
      <c r="D1540" s="30"/>
      <c r="E1540" s="30"/>
      <c r="F1540" s="30"/>
      <c r="G1540" s="30"/>
      <c r="H1540" s="30"/>
      <c r="I1540" s="30"/>
      <c r="J1540" s="30"/>
    </row>
    <row r="1541" spans="1:10" ht="16" x14ac:dyDescent="0.2">
      <c r="A1541" s="30"/>
      <c r="B1541" s="30"/>
      <c r="C1541" s="30"/>
      <c r="D1541" s="30"/>
      <c r="E1541" s="30"/>
      <c r="F1541" s="30"/>
      <c r="G1541" s="30"/>
      <c r="H1541" s="30"/>
      <c r="I1541" s="30"/>
      <c r="J1541" s="30"/>
    </row>
    <row r="1542" spans="1:10" ht="16" x14ac:dyDescent="0.2">
      <c r="A1542" s="30"/>
      <c r="B1542" s="30"/>
      <c r="C1542" s="30"/>
      <c r="D1542" s="30"/>
      <c r="E1542" s="30"/>
      <c r="F1542" s="30"/>
      <c r="G1542" s="30"/>
      <c r="H1542" s="30"/>
      <c r="I1542" s="30"/>
      <c r="J1542" s="30"/>
    </row>
    <row r="1543" spans="1:10" ht="16" x14ac:dyDescent="0.2">
      <c r="A1543" s="30"/>
      <c r="B1543" s="30"/>
      <c r="C1543" s="30"/>
      <c r="D1543" s="30"/>
      <c r="E1543" s="30"/>
      <c r="F1543" s="30"/>
      <c r="G1543" s="30"/>
      <c r="H1543" s="30"/>
      <c r="I1543" s="30"/>
      <c r="J1543" s="30"/>
    </row>
    <row r="1544" spans="1:10" ht="16" x14ac:dyDescent="0.2">
      <c r="A1544" s="30"/>
      <c r="B1544" s="30"/>
      <c r="C1544" s="30"/>
      <c r="D1544" s="30"/>
      <c r="E1544" s="30"/>
      <c r="F1544" s="30"/>
      <c r="G1544" s="30"/>
      <c r="H1544" s="30"/>
      <c r="I1544" s="30"/>
      <c r="J1544" s="30"/>
    </row>
    <row r="1545" spans="1:10" ht="16" x14ac:dyDescent="0.2">
      <c r="A1545" s="30"/>
      <c r="B1545" s="30"/>
      <c r="C1545" s="30"/>
      <c r="D1545" s="30"/>
      <c r="E1545" s="30"/>
      <c r="F1545" s="30"/>
      <c r="G1545" s="30"/>
      <c r="H1545" s="30"/>
      <c r="I1545" s="30"/>
      <c r="J1545" s="30"/>
    </row>
    <row r="1546" spans="1:10" ht="16" x14ac:dyDescent="0.2">
      <c r="A1546" s="30"/>
      <c r="B1546" s="30"/>
      <c r="C1546" s="30"/>
      <c r="D1546" s="30"/>
      <c r="E1546" s="30"/>
      <c r="F1546" s="30"/>
      <c r="G1546" s="30"/>
      <c r="H1546" s="30"/>
      <c r="I1546" s="30"/>
      <c r="J1546" s="30"/>
    </row>
    <row r="1547" spans="1:10" ht="16" x14ac:dyDescent="0.2">
      <c r="A1547" s="30"/>
      <c r="B1547" s="30"/>
      <c r="C1547" s="30"/>
      <c r="D1547" s="30"/>
      <c r="E1547" s="30"/>
      <c r="F1547" s="30"/>
      <c r="G1547" s="30"/>
      <c r="H1547" s="30"/>
      <c r="I1547" s="30"/>
      <c r="J1547" s="30"/>
    </row>
    <row r="1548" spans="1:10" ht="16" x14ac:dyDescent="0.2">
      <c r="A1548" s="30"/>
      <c r="B1548" s="30"/>
      <c r="C1548" s="30"/>
      <c r="D1548" s="30"/>
      <c r="E1548" s="30"/>
      <c r="F1548" s="30"/>
      <c r="G1548" s="30"/>
      <c r="H1548" s="30"/>
      <c r="I1548" s="30"/>
      <c r="J1548" s="30"/>
    </row>
    <row r="1549" spans="1:10" ht="16" x14ac:dyDescent="0.2">
      <c r="A1549" s="30"/>
      <c r="B1549" s="30"/>
      <c r="C1549" s="30"/>
      <c r="D1549" s="30"/>
      <c r="E1549" s="30"/>
      <c r="F1549" s="30"/>
      <c r="G1549" s="30"/>
      <c r="H1549" s="30"/>
      <c r="I1549" s="30"/>
      <c r="J1549" s="30"/>
    </row>
    <row r="1550" spans="1:10" ht="16" x14ac:dyDescent="0.2">
      <c r="A1550" s="30"/>
      <c r="B1550" s="30"/>
      <c r="C1550" s="30"/>
      <c r="D1550" s="30"/>
      <c r="E1550" s="30"/>
      <c r="F1550" s="30"/>
      <c r="G1550" s="30"/>
      <c r="H1550" s="30"/>
      <c r="I1550" s="30"/>
      <c r="J1550" s="30"/>
    </row>
    <row r="1551" spans="1:10" ht="16" x14ac:dyDescent="0.2">
      <c r="A1551" s="30"/>
      <c r="B1551" s="30"/>
      <c r="C1551" s="30"/>
      <c r="D1551" s="30"/>
      <c r="E1551" s="30"/>
      <c r="F1551" s="30"/>
      <c r="G1551" s="30"/>
      <c r="H1551" s="30"/>
      <c r="I1551" s="30"/>
      <c r="J1551" s="30"/>
    </row>
    <row r="1552" spans="1:10" ht="16" x14ac:dyDescent="0.2">
      <c r="A1552" s="30"/>
      <c r="B1552" s="30"/>
      <c r="C1552" s="30"/>
      <c r="D1552" s="30"/>
      <c r="E1552" s="30"/>
      <c r="F1552" s="30"/>
      <c r="G1552" s="30"/>
      <c r="H1552" s="30"/>
      <c r="I1552" s="30"/>
      <c r="J1552" s="30"/>
    </row>
    <row r="1553" spans="1:10" ht="16" x14ac:dyDescent="0.2">
      <c r="A1553" s="30"/>
      <c r="B1553" s="30"/>
      <c r="C1553" s="30"/>
      <c r="D1553" s="30"/>
      <c r="E1553" s="30"/>
      <c r="F1553" s="30"/>
      <c r="G1553" s="30"/>
      <c r="H1553" s="30"/>
      <c r="I1553" s="30"/>
      <c r="J1553" s="30"/>
    </row>
    <row r="1554" spans="1:10" ht="16" x14ac:dyDescent="0.2">
      <c r="A1554" s="30"/>
      <c r="B1554" s="30"/>
      <c r="C1554" s="30"/>
      <c r="D1554" s="30"/>
      <c r="E1554" s="30"/>
      <c r="F1554" s="30"/>
      <c r="G1554" s="30"/>
      <c r="H1554" s="30"/>
      <c r="I1554" s="30"/>
      <c r="J1554" s="30"/>
    </row>
    <row r="1555" spans="1:10" ht="16" x14ac:dyDescent="0.2">
      <c r="A1555" s="30"/>
      <c r="B1555" s="30"/>
      <c r="C1555" s="30"/>
      <c r="D1555" s="30"/>
      <c r="E1555" s="30"/>
      <c r="F1555" s="30"/>
      <c r="G1555" s="30"/>
      <c r="H1555" s="30"/>
      <c r="I1555" s="30"/>
      <c r="J1555" s="30"/>
    </row>
    <row r="1556" spans="1:10" ht="16" x14ac:dyDescent="0.2">
      <c r="A1556" s="30"/>
      <c r="B1556" s="30"/>
      <c r="C1556" s="30"/>
      <c r="D1556" s="30"/>
      <c r="E1556" s="30"/>
      <c r="F1556" s="30"/>
      <c r="G1556" s="30"/>
      <c r="H1556" s="30"/>
      <c r="I1556" s="30"/>
      <c r="J1556" s="30"/>
    </row>
    <row r="1557" spans="1:10" ht="16" x14ac:dyDescent="0.2">
      <c r="A1557" s="30"/>
      <c r="B1557" s="30"/>
      <c r="C1557" s="30"/>
      <c r="D1557" s="30"/>
      <c r="E1557" s="30"/>
      <c r="F1557" s="30"/>
      <c r="G1557" s="30"/>
      <c r="H1557" s="30"/>
      <c r="I1557" s="30"/>
      <c r="J1557" s="30"/>
    </row>
    <row r="1558" spans="1:10" ht="16" x14ac:dyDescent="0.2">
      <c r="A1558" s="30"/>
      <c r="B1558" s="30"/>
      <c r="C1558" s="30"/>
      <c r="D1558" s="30"/>
      <c r="E1558" s="30"/>
      <c r="F1558" s="30"/>
      <c r="G1558" s="30"/>
      <c r="H1558" s="30"/>
      <c r="I1558" s="30"/>
      <c r="J1558" s="30"/>
    </row>
    <row r="1559" spans="1:10" ht="16" x14ac:dyDescent="0.2">
      <c r="A1559" s="30"/>
      <c r="B1559" s="30"/>
      <c r="C1559" s="30"/>
      <c r="D1559" s="30"/>
      <c r="E1559" s="30"/>
      <c r="F1559" s="30"/>
      <c r="G1559" s="30"/>
      <c r="H1559" s="30"/>
      <c r="I1559" s="30"/>
      <c r="J1559" s="30"/>
    </row>
    <row r="1560" spans="1:10" ht="16" x14ac:dyDescent="0.2">
      <c r="A1560" s="30"/>
      <c r="B1560" s="30"/>
      <c r="C1560" s="30"/>
      <c r="D1560" s="30"/>
      <c r="E1560" s="30"/>
      <c r="F1560" s="30"/>
      <c r="G1560" s="30"/>
      <c r="H1560" s="30"/>
      <c r="I1560" s="30"/>
      <c r="J1560" s="30"/>
    </row>
    <row r="1561" spans="1:10" ht="16" x14ac:dyDescent="0.2">
      <c r="A1561" s="30"/>
      <c r="B1561" s="30"/>
      <c r="C1561" s="30"/>
      <c r="D1561" s="30"/>
      <c r="E1561" s="30"/>
      <c r="F1561" s="30"/>
      <c r="G1561" s="30"/>
      <c r="H1561" s="30"/>
      <c r="I1561" s="30"/>
      <c r="J1561" s="30"/>
    </row>
    <row r="1562" spans="1:10" ht="16" x14ac:dyDescent="0.2">
      <c r="A1562" s="30"/>
      <c r="B1562" s="30"/>
      <c r="C1562" s="30"/>
      <c r="D1562" s="30"/>
      <c r="E1562" s="30"/>
      <c r="F1562" s="30"/>
      <c r="G1562" s="30"/>
      <c r="H1562" s="30"/>
      <c r="I1562" s="30"/>
      <c r="J1562" s="30"/>
    </row>
    <row r="1563" spans="1:10" ht="16" x14ac:dyDescent="0.2">
      <c r="A1563" s="30"/>
      <c r="B1563" s="30"/>
      <c r="C1563" s="30"/>
      <c r="D1563" s="30"/>
      <c r="E1563" s="30"/>
      <c r="F1563" s="30"/>
      <c r="G1563" s="30"/>
      <c r="H1563" s="30"/>
      <c r="I1563" s="30"/>
      <c r="J1563" s="30"/>
    </row>
    <row r="1564" spans="1:10" ht="16" x14ac:dyDescent="0.2">
      <c r="A1564" s="30"/>
      <c r="B1564" s="30"/>
      <c r="C1564" s="30"/>
      <c r="D1564" s="30"/>
      <c r="E1564" s="30"/>
      <c r="F1564" s="30"/>
      <c r="G1564" s="30"/>
      <c r="H1564" s="30"/>
      <c r="I1564" s="30"/>
      <c r="J1564" s="30"/>
    </row>
    <row r="1565" spans="1:10" ht="16" x14ac:dyDescent="0.2">
      <c r="A1565" s="30"/>
      <c r="B1565" s="30"/>
      <c r="C1565" s="30"/>
      <c r="D1565" s="30"/>
      <c r="E1565" s="30"/>
      <c r="F1565" s="30"/>
      <c r="G1565" s="30"/>
      <c r="H1565" s="30"/>
      <c r="I1565" s="30"/>
      <c r="J1565" s="30"/>
    </row>
    <row r="1566" spans="1:10" ht="16" x14ac:dyDescent="0.2">
      <c r="A1566" s="30"/>
      <c r="B1566" s="30"/>
      <c r="C1566" s="30"/>
      <c r="D1566" s="30"/>
      <c r="E1566" s="30"/>
      <c r="F1566" s="30"/>
      <c r="G1566" s="30"/>
      <c r="H1566" s="30"/>
      <c r="I1566" s="30"/>
      <c r="J1566" s="30"/>
    </row>
    <row r="1567" spans="1:10" ht="16" x14ac:dyDescent="0.2">
      <c r="A1567" s="30"/>
      <c r="B1567" s="30"/>
      <c r="C1567" s="30"/>
      <c r="D1567" s="30"/>
      <c r="E1567" s="30"/>
      <c r="F1567" s="30"/>
      <c r="G1567" s="30"/>
      <c r="H1567" s="30"/>
      <c r="I1567" s="30"/>
      <c r="J1567" s="30"/>
    </row>
    <row r="1568" spans="1:10" ht="16" x14ac:dyDescent="0.2">
      <c r="A1568" s="30"/>
      <c r="B1568" s="30"/>
      <c r="C1568" s="30"/>
      <c r="D1568" s="30"/>
      <c r="E1568" s="30"/>
      <c r="F1568" s="30"/>
      <c r="G1568" s="30"/>
      <c r="H1568" s="30"/>
      <c r="I1568" s="30"/>
      <c r="J1568" s="30"/>
    </row>
    <row r="1569" spans="1:10" ht="16" x14ac:dyDescent="0.2">
      <c r="A1569" s="30"/>
      <c r="B1569" s="30"/>
      <c r="C1569" s="30"/>
      <c r="D1569" s="30"/>
      <c r="E1569" s="30"/>
      <c r="F1569" s="30"/>
      <c r="G1569" s="30"/>
      <c r="H1569" s="30"/>
      <c r="I1569" s="30"/>
      <c r="J1569" s="30"/>
    </row>
    <row r="1570" spans="1:10" ht="16" x14ac:dyDescent="0.2">
      <c r="A1570" s="30"/>
      <c r="B1570" s="30"/>
      <c r="C1570" s="30"/>
      <c r="D1570" s="30"/>
      <c r="E1570" s="30"/>
      <c r="F1570" s="30"/>
      <c r="G1570" s="30"/>
      <c r="H1570" s="30"/>
      <c r="I1570" s="30"/>
      <c r="J1570" s="30"/>
    </row>
    <row r="1571" spans="1:10" ht="16" x14ac:dyDescent="0.2">
      <c r="A1571" s="30"/>
      <c r="B1571" s="30"/>
      <c r="C1571" s="30"/>
      <c r="D1571" s="30"/>
      <c r="E1571" s="30"/>
      <c r="F1571" s="30"/>
      <c r="G1571" s="30"/>
      <c r="H1571" s="30"/>
      <c r="I1571" s="30"/>
      <c r="J1571" s="30"/>
    </row>
    <row r="1572" spans="1:10" ht="16" x14ac:dyDescent="0.2">
      <c r="A1572" s="30"/>
      <c r="B1572" s="30"/>
      <c r="C1572" s="30"/>
      <c r="D1572" s="30"/>
      <c r="E1572" s="30"/>
      <c r="F1572" s="30"/>
      <c r="G1572" s="30"/>
      <c r="H1572" s="30"/>
      <c r="I1572" s="30"/>
      <c r="J1572" s="30"/>
    </row>
    <row r="1573" spans="1:10" ht="16" x14ac:dyDescent="0.2">
      <c r="A1573" s="30"/>
      <c r="B1573" s="30"/>
      <c r="C1573" s="30"/>
      <c r="D1573" s="30"/>
      <c r="E1573" s="30"/>
      <c r="F1573" s="30"/>
      <c r="G1573" s="30"/>
      <c r="H1573" s="30"/>
      <c r="I1573" s="30"/>
      <c r="J1573" s="30"/>
    </row>
    <row r="1574" spans="1:10" ht="16" x14ac:dyDescent="0.2">
      <c r="A1574" s="30"/>
      <c r="B1574" s="30"/>
      <c r="C1574" s="30"/>
      <c r="D1574" s="30"/>
      <c r="E1574" s="30"/>
      <c r="F1574" s="30"/>
      <c r="G1574" s="30"/>
      <c r="H1574" s="30"/>
      <c r="I1574" s="30"/>
      <c r="J1574" s="30"/>
    </row>
    <row r="1575" spans="1:10" ht="16" x14ac:dyDescent="0.2">
      <c r="A1575" s="30"/>
      <c r="B1575" s="30"/>
      <c r="C1575" s="30"/>
      <c r="D1575" s="30"/>
      <c r="E1575" s="30"/>
      <c r="F1575" s="30"/>
      <c r="G1575" s="30"/>
      <c r="H1575" s="30"/>
      <c r="I1575" s="30"/>
      <c r="J1575" s="30"/>
    </row>
    <row r="1576" spans="1:10" ht="16" x14ac:dyDescent="0.2">
      <c r="A1576" s="30"/>
      <c r="B1576" s="30"/>
      <c r="C1576" s="30"/>
      <c r="D1576" s="30"/>
      <c r="E1576" s="30"/>
      <c r="F1576" s="30"/>
      <c r="G1576" s="30"/>
      <c r="H1576" s="30"/>
      <c r="I1576" s="30"/>
      <c r="J1576" s="30"/>
    </row>
    <row r="1577" spans="1:10" ht="16" x14ac:dyDescent="0.2">
      <c r="A1577" s="30"/>
      <c r="B1577" s="30"/>
      <c r="C1577" s="30"/>
      <c r="D1577" s="30"/>
      <c r="E1577" s="30"/>
      <c r="F1577" s="30"/>
      <c r="G1577" s="30"/>
      <c r="H1577" s="30"/>
      <c r="I1577" s="30"/>
      <c r="J1577" s="30"/>
    </row>
    <row r="1578" spans="1:10" ht="16" x14ac:dyDescent="0.2">
      <c r="A1578" s="30"/>
      <c r="B1578" s="30"/>
      <c r="C1578" s="30"/>
      <c r="D1578" s="30"/>
      <c r="E1578" s="30"/>
      <c r="F1578" s="30"/>
      <c r="G1578" s="30"/>
      <c r="H1578" s="30"/>
      <c r="I1578" s="30"/>
      <c r="J1578" s="30"/>
    </row>
    <row r="1579" spans="1:10" ht="16" x14ac:dyDescent="0.2">
      <c r="A1579" s="30"/>
      <c r="B1579" s="30"/>
      <c r="C1579" s="30"/>
      <c r="D1579" s="30"/>
      <c r="E1579" s="30"/>
      <c r="F1579" s="30"/>
      <c r="G1579" s="30"/>
      <c r="H1579" s="30"/>
      <c r="I1579" s="30"/>
      <c r="J1579" s="30"/>
    </row>
    <row r="1580" spans="1:10" ht="16" x14ac:dyDescent="0.2">
      <c r="A1580" s="30"/>
      <c r="B1580" s="30"/>
      <c r="C1580" s="30"/>
      <c r="D1580" s="30"/>
      <c r="E1580" s="30"/>
      <c r="F1580" s="30"/>
      <c r="G1580" s="30"/>
      <c r="H1580" s="30"/>
      <c r="I1580" s="30"/>
      <c r="J1580" s="30"/>
    </row>
    <row r="1581" spans="1:10" ht="16" x14ac:dyDescent="0.2">
      <c r="A1581" s="30"/>
      <c r="B1581" s="30"/>
      <c r="C1581" s="30"/>
      <c r="D1581" s="30"/>
      <c r="E1581" s="30"/>
      <c r="F1581" s="30"/>
      <c r="G1581" s="30"/>
      <c r="H1581" s="30"/>
      <c r="I1581" s="30"/>
      <c r="J1581" s="30"/>
    </row>
    <row r="1582" spans="1:10" ht="16" x14ac:dyDescent="0.2">
      <c r="A1582" s="30"/>
      <c r="B1582" s="30"/>
      <c r="C1582" s="30"/>
      <c r="D1582" s="30"/>
      <c r="E1582" s="30"/>
      <c r="F1582" s="30"/>
      <c r="G1582" s="30"/>
      <c r="H1582" s="30"/>
      <c r="I1582" s="30"/>
      <c r="J1582" s="30"/>
    </row>
    <row r="1583" spans="1:10" ht="16" x14ac:dyDescent="0.2">
      <c r="A1583" s="30"/>
      <c r="B1583" s="30"/>
      <c r="C1583" s="30"/>
      <c r="D1583" s="30"/>
      <c r="E1583" s="30"/>
      <c r="F1583" s="30"/>
      <c r="G1583" s="30"/>
      <c r="H1583" s="30"/>
      <c r="I1583" s="30"/>
      <c r="J1583" s="30"/>
    </row>
    <row r="1584" spans="1:10" ht="16" x14ac:dyDescent="0.2">
      <c r="A1584" s="30"/>
      <c r="B1584" s="30"/>
      <c r="C1584" s="30"/>
      <c r="D1584" s="30"/>
      <c r="E1584" s="30"/>
      <c r="F1584" s="30"/>
      <c r="G1584" s="30"/>
      <c r="H1584" s="30"/>
      <c r="I1584" s="30"/>
      <c r="J1584" s="30"/>
    </row>
    <row r="1585" spans="1:10" ht="16" x14ac:dyDescent="0.2">
      <c r="A1585" s="30"/>
      <c r="B1585" s="30"/>
      <c r="C1585" s="30"/>
      <c r="D1585" s="30"/>
      <c r="E1585" s="30"/>
      <c r="F1585" s="30"/>
      <c r="G1585" s="30"/>
      <c r="H1585" s="30"/>
      <c r="I1585" s="30"/>
      <c r="J1585" s="30"/>
    </row>
    <row r="1586" spans="1:10" ht="16" x14ac:dyDescent="0.2">
      <c r="A1586" s="30"/>
      <c r="B1586" s="30"/>
      <c r="C1586" s="30"/>
      <c r="D1586" s="30"/>
      <c r="E1586" s="30"/>
      <c r="F1586" s="30"/>
      <c r="G1586" s="30"/>
      <c r="H1586" s="30"/>
      <c r="I1586" s="30"/>
      <c r="J1586" s="30"/>
    </row>
    <row r="1587" spans="1:10" ht="16" x14ac:dyDescent="0.2">
      <c r="A1587" s="30"/>
      <c r="B1587" s="30"/>
      <c r="C1587" s="30"/>
      <c r="D1587" s="30"/>
      <c r="E1587" s="30"/>
      <c r="F1587" s="30"/>
      <c r="G1587" s="30"/>
      <c r="H1587" s="30"/>
      <c r="I1587" s="30"/>
      <c r="J1587" s="30"/>
    </row>
    <row r="1588" spans="1:10" ht="16" x14ac:dyDescent="0.2">
      <c r="A1588" s="30"/>
      <c r="B1588" s="30"/>
      <c r="C1588" s="30"/>
      <c r="D1588" s="30"/>
      <c r="E1588" s="30"/>
      <c r="F1588" s="30"/>
      <c r="G1588" s="30"/>
      <c r="H1588" s="30"/>
      <c r="I1588" s="30"/>
      <c r="J1588" s="30"/>
    </row>
    <row r="1589" spans="1:10" ht="16" x14ac:dyDescent="0.2">
      <c r="A1589" s="30"/>
      <c r="B1589" s="30"/>
      <c r="C1589" s="30"/>
      <c r="D1589" s="30"/>
      <c r="E1589" s="30"/>
      <c r="F1589" s="30"/>
      <c r="G1589" s="30"/>
      <c r="H1589" s="30"/>
      <c r="I1589" s="30"/>
      <c r="J1589" s="30"/>
    </row>
    <row r="1590" spans="1:10" ht="16" x14ac:dyDescent="0.2">
      <c r="A1590" s="30"/>
      <c r="B1590" s="30"/>
      <c r="C1590" s="30"/>
      <c r="D1590" s="30"/>
      <c r="E1590" s="30"/>
      <c r="F1590" s="30"/>
      <c r="G1590" s="30"/>
      <c r="H1590" s="30"/>
      <c r="I1590" s="30"/>
      <c r="J1590" s="30"/>
    </row>
    <row r="1591" spans="1:10" ht="16" x14ac:dyDescent="0.2">
      <c r="A1591" s="30"/>
      <c r="B1591" s="30"/>
      <c r="C1591" s="30"/>
      <c r="D1591" s="30"/>
      <c r="E1591" s="30"/>
      <c r="F1591" s="30"/>
      <c r="G1591" s="30"/>
      <c r="H1591" s="30"/>
      <c r="I1591" s="30"/>
      <c r="J1591" s="30"/>
    </row>
    <row r="1592" spans="1:10" ht="16" x14ac:dyDescent="0.2">
      <c r="A1592" s="30"/>
      <c r="B1592" s="30"/>
      <c r="C1592" s="30"/>
      <c r="D1592" s="30"/>
      <c r="E1592" s="30"/>
      <c r="F1592" s="30"/>
      <c r="G1592" s="30"/>
      <c r="H1592" s="30"/>
      <c r="I1592" s="30"/>
      <c r="J1592" s="30"/>
    </row>
    <row r="1593" spans="1:10" ht="16" x14ac:dyDescent="0.2">
      <c r="A1593" s="30"/>
      <c r="B1593" s="30"/>
      <c r="C1593" s="30"/>
      <c r="D1593" s="30"/>
      <c r="E1593" s="30"/>
      <c r="F1593" s="30"/>
      <c r="G1593" s="30"/>
      <c r="H1593" s="30"/>
      <c r="I1593" s="30"/>
      <c r="J1593" s="30"/>
    </row>
    <row r="1594" spans="1:10" ht="16" x14ac:dyDescent="0.2">
      <c r="A1594" s="30"/>
      <c r="B1594" s="30"/>
      <c r="C1594" s="30"/>
      <c r="D1594" s="30"/>
      <c r="E1594" s="30"/>
      <c r="F1594" s="30"/>
      <c r="G1594" s="30"/>
      <c r="H1594" s="30"/>
      <c r="I1594" s="30"/>
      <c r="J1594" s="30"/>
    </row>
    <row r="1595" spans="1:10" ht="16" x14ac:dyDescent="0.2">
      <c r="A1595" s="30"/>
      <c r="B1595" s="30"/>
      <c r="C1595" s="30"/>
      <c r="D1595" s="30"/>
      <c r="E1595" s="30"/>
      <c r="F1595" s="30"/>
      <c r="G1595" s="30"/>
      <c r="H1595" s="30"/>
      <c r="I1595" s="30"/>
      <c r="J1595" s="30"/>
    </row>
    <row r="1596" spans="1:10" ht="16" x14ac:dyDescent="0.2">
      <c r="A1596" s="30"/>
      <c r="B1596" s="30"/>
      <c r="C1596" s="30"/>
      <c r="D1596" s="30"/>
      <c r="E1596" s="30"/>
      <c r="F1596" s="30"/>
      <c r="G1596" s="30"/>
      <c r="H1596" s="30"/>
      <c r="I1596" s="30"/>
      <c r="J1596" s="30"/>
    </row>
    <row r="1597" spans="1:10" ht="16" x14ac:dyDescent="0.2">
      <c r="A1597" s="30"/>
      <c r="B1597" s="30"/>
      <c r="C1597" s="30"/>
      <c r="D1597" s="30"/>
      <c r="E1597" s="30"/>
      <c r="F1597" s="30"/>
      <c r="G1597" s="30"/>
      <c r="H1597" s="30"/>
      <c r="I1597" s="30"/>
      <c r="J1597" s="30"/>
    </row>
    <row r="1598" spans="1:10" ht="16" x14ac:dyDescent="0.2">
      <c r="A1598" s="30"/>
      <c r="B1598" s="30"/>
      <c r="C1598" s="30"/>
      <c r="D1598" s="30"/>
      <c r="E1598" s="30"/>
      <c r="F1598" s="30"/>
      <c r="G1598" s="30"/>
      <c r="H1598" s="30"/>
      <c r="I1598" s="30"/>
      <c r="J1598" s="30"/>
    </row>
    <row r="1599" spans="1:10" ht="16" x14ac:dyDescent="0.2">
      <c r="A1599" s="30"/>
      <c r="B1599" s="30"/>
      <c r="C1599" s="30"/>
      <c r="D1599" s="30"/>
      <c r="E1599" s="30"/>
      <c r="F1599" s="30"/>
      <c r="G1599" s="30"/>
      <c r="H1599" s="30"/>
      <c r="I1599" s="30"/>
      <c r="J1599" s="30"/>
    </row>
    <row r="1600" spans="1:10" ht="16" x14ac:dyDescent="0.2">
      <c r="A1600" s="30"/>
      <c r="B1600" s="30"/>
      <c r="C1600" s="30"/>
      <c r="D1600" s="30"/>
      <c r="E1600" s="30"/>
      <c r="F1600" s="30"/>
      <c r="G1600" s="30"/>
      <c r="H1600" s="30"/>
      <c r="I1600" s="30"/>
      <c r="J1600" s="30"/>
    </row>
    <row r="1601" spans="1:10" ht="16" x14ac:dyDescent="0.2">
      <c r="A1601" s="30"/>
      <c r="B1601" s="30"/>
      <c r="C1601" s="30"/>
      <c r="D1601" s="30"/>
      <c r="E1601" s="30"/>
      <c r="F1601" s="30"/>
      <c r="G1601" s="30"/>
      <c r="H1601" s="30"/>
      <c r="I1601" s="30"/>
      <c r="J1601" s="30"/>
    </row>
    <row r="1602" spans="1:10" ht="16" x14ac:dyDescent="0.2">
      <c r="A1602" s="30"/>
      <c r="B1602" s="30"/>
      <c r="C1602" s="30"/>
      <c r="D1602" s="30"/>
      <c r="E1602" s="30"/>
      <c r="F1602" s="30"/>
      <c r="G1602" s="30"/>
      <c r="H1602" s="30"/>
      <c r="I1602" s="30"/>
      <c r="J1602" s="30"/>
    </row>
    <row r="1603" spans="1:10" ht="16" x14ac:dyDescent="0.2">
      <c r="A1603" s="30"/>
      <c r="B1603" s="30"/>
      <c r="C1603" s="30"/>
      <c r="D1603" s="30"/>
      <c r="E1603" s="30"/>
      <c r="F1603" s="30"/>
      <c r="G1603" s="30"/>
      <c r="H1603" s="30"/>
      <c r="I1603" s="30"/>
      <c r="J1603" s="30"/>
    </row>
    <row r="1604" spans="1:10" ht="16" x14ac:dyDescent="0.2">
      <c r="A1604" s="30"/>
      <c r="B1604" s="30"/>
      <c r="C1604" s="30"/>
      <c r="D1604" s="30"/>
      <c r="E1604" s="30"/>
      <c r="F1604" s="30"/>
      <c r="G1604" s="30"/>
      <c r="H1604" s="30"/>
      <c r="I1604" s="30"/>
      <c r="J1604" s="30"/>
    </row>
    <row r="1605" spans="1:10" ht="16" x14ac:dyDescent="0.2">
      <c r="A1605" s="30"/>
      <c r="B1605" s="30"/>
      <c r="C1605" s="30"/>
      <c r="D1605" s="30"/>
      <c r="E1605" s="30"/>
      <c r="F1605" s="30"/>
      <c r="G1605" s="30"/>
      <c r="H1605" s="30"/>
      <c r="I1605" s="30"/>
      <c r="J1605" s="30"/>
    </row>
    <row r="1606" spans="1:10" ht="16" x14ac:dyDescent="0.2">
      <c r="A1606" s="30"/>
      <c r="B1606" s="30"/>
      <c r="C1606" s="30"/>
      <c r="D1606" s="30"/>
      <c r="E1606" s="30"/>
      <c r="F1606" s="30"/>
      <c r="G1606" s="30"/>
      <c r="H1606" s="30"/>
      <c r="I1606" s="30"/>
      <c r="J1606" s="30"/>
    </row>
    <row r="1607" spans="1:10" ht="16" x14ac:dyDescent="0.2">
      <c r="A1607" s="30"/>
      <c r="B1607" s="30"/>
      <c r="C1607" s="30"/>
      <c r="D1607" s="30"/>
      <c r="E1607" s="30"/>
      <c r="F1607" s="30"/>
      <c r="G1607" s="30"/>
      <c r="H1607" s="30"/>
      <c r="I1607" s="30"/>
      <c r="J1607" s="30"/>
    </row>
    <row r="1608" spans="1:10" ht="16" x14ac:dyDescent="0.2">
      <c r="A1608" s="30"/>
      <c r="B1608" s="30"/>
      <c r="C1608" s="30"/>
      <c r="D1608" s="30"/>
      <c r="E1608" s="30"/>
      <c r="F1608" s="30"/>
      <c r="G1608" s="30"/>
      <c r="H1608" s="30"/>
      <c r="I1608" s="30"/>
      <c r="J1608" s="30"/>
    </row>
    <row r="1609" spans="1:10" ht="16" x14ac:dyDescent="0.2">
      <c r="A1609" s="30"/>
      <c r="B1609" s="30"/>
      <c r="C1609" s="30"/>
      <c r="D1609" s="30"/>
      <c r="E1609" s="30"/>
      <c r="F1609" s="30"/>
      <c r="G1609" s="30"/>
      <c r="H1609" s="30"/>
      <c r="I1609" s="30"/>
      <c r="J1609" s="30"/>
    </row>
    <row r="1610" spans="1:10" ht="16" x14ac:dyDescent="0.2">
      <c r="A1610" s="30"/>
      <c r="B1610" s="30"/>
      <c r="C1610" s="30"/>
      <c r="D1610" s="30"/>
      <c r="E1610" s="30"/>
      <c r="F1610" s="30"/>
      <c r="G1610" s="30"/>
      <c r="H1610" s="30"/>
      <c r="I1610" s="30"/>
      <c r="J1610" s="30"/>
    </row>
    <row r="1611" spans="1:10" ht="16" x14ac:dyDescent="0.2">
      <c r="A1611" s="30"/>
      <c r="B1611" s="30"/>
      <c r="C1611" s="30"/>
      <c r="D1611" s="30"/>
      <c r="E1611" s="30"/>
      <c r="F1611" s="30"/>
      <c r="G1611" s="30"/>
      <c r="H1611" s="30"/>
      <c r="I1611" s="30"/>
      <c r="J1611" s="30"/>
    </row>
    <row r="1612" spans="1:10" ht="16" x14ac:dyDescent="0.2">
      <c r="A1612" s="30"/>
      <c r="B1612" s="30"/>
      <c r="C1612" s="30"/>
      <c r="D1612" s="30"/>
      <c r="E1612" s="30"/>
      <c r="F1612" s="30"/>
      <c r="G1612" s="30"/>
      <c r="H1612" s="30"/>
      <c r="I1612" s="30"/>
      <c r="J1612" s="30"/>
    </row>
    <row r="1613" spans="1:10" ht="16" x14ac:dyDescent="0.2">
      <c r="A1613" s="30"/>
      <c r="B1613" s="30"/>
      <c r="C1613" s="30"/>
      <c r="D1613" s="30"/>
      <c r="E1613" s="30"/>
      <c r="F1613" s="30"/>
      <c r="G1613" s="30"/>
      <c r="H1613" s="30"/>
      <c r="I1613" s="30"/>
      <c r="J1613" s="30"/>
    </row>
    <row r="1614" spans="1:10" ht="16" x14ac:dyDescent="0.2">
      <c r="A1614" s="30"/>
      <c r="B1614" s="30"/>
      <c r="C1614" s="30"/>
      <c r="D1614" s="30"/>
      <c r="E1614" s="30"/>
      <c r="F1614" s="30"/>
      <c r="G1614" s="30"/>
      <c r="H1614" s="30"/>
      <c r="I1614" s="30"/>
      <c r="J1614" s="30"/>
    </row>
    <row r="1615" spans="1:10" ht="16" x14ac:dyDescent="0.2">
      <c r="A1615" s="30"/>
      <c r="B1615" s="30"/>
      <c r="C1615" s="30"/>
      <c r="D1615" s="30"/>
      <c r="E1615" s="30"/>
      <c r="F1615" s="30"/>
      <c r="G1615" s="30"/>
      <c r="H1615" s="30"/>
      <c r="I1615" s="30"/>
      <c r="J1615" s="30"/>
    </row>
    <row r="1616" spans="1:10" ht="16" x14ac:dyDescent="0.2">
      <c r="A1616" s="30"/>
      <c r="B1616" s="30"/>
      <c r="C1616" s="30"/>
      <c r="D1616" s="30"/>
      <c r="E1616" s="30"/>
      <c r="F1616" s="30"/>
      <c r="G1616" s="30"/>
      <c r="H1616" s="30"/>
      <c r="I1616" s="30"/>
      <c r="J1616" s="30"/>
    </row>
    <row r="1617" spans="1:10" ht="16" x14ac:dyDescent="0.2">
      <c r="A1617" s="30"/>
      <c r="B1617" s="30"/>
      <c r="C1617" s="30"/>
      <c r="D1617" s="30"/>
      <c r="E1617" s="30"/>
      <c r="F1617" s="30"/>
      <c r="G1617" s="30"/>
      <c r="H1617" s="30"/>
      <c r="I1617" s="30"/>
      <c r="J1617" s="30"/>
    </row>
    <row r="1618" spans="1:10" ht="16" x14ac:dyDescent="0.2">
      <c r="A1618" s="30"/>
      <c r="B1618" s="30"/>
      <c r="C1618" s="30"/>
      <c r="D1618" s="30"/>
      <c r="E1618" s="30"/>
      <c r="F1618" s="30"/>
      <c r="G1618" s="30"/>
      <c r="H1618" s="30"/>
      <c r="I1618" s="30"/>
      <c r="J1618" s="30"/>
    </row>
    <row r="1619" spans="1:10" ht="16" x14ac:dyDescent="0.2">
      <c r="A1619" s="30"/>
      <c r="B1619" s="30"/>
      <c r="C1619" s="30"/>
      <c r="D1619" s="30"/>
      <c r="E1619" s="30"/>
      <c r="F1619" s="30"/>
      <c r="G1619" s="30"/>
      <c r="H1619" s="30"/>
      <c r="I1619" s="30"/>
      <c r="J1619" s="30"/>
    </row>
    <row r="1620" spans="1:10" ht="16" x14ac:dyDescent="0.2">
      <c r="A1620" s="30"/>
      <c r="B1620" s="30"/>
      <c r="C1620" s="30"/>
      <c r="D1620" s="30"/>
      <c r="E1620" s="30"/>
      <c r="F1620" s="30"/>
      <c r="G1620" s="30"/>
      <c r="H1620" s="30"/>
      <c r="I1620" s="30"/>
      <c r="J1620" s="30"/>
    </row>
    <row r="1621" spans="1:10" ht="16" x14ac:dyDescent="0.2">
      <c r="A1621" s="30"/>
      <c r="B1621" s="30"/>
      <c r="C1621" s="30"/>
      <c r="D1621" s="30"/>
      <c r="E1621" s="30"/>
      <c r="F1621" s="30"/>
      <c r="G1621" s="30"/>
      <c r="H1621" s="30"/>
      <c r="I1621" s="30"/>
      <c r="J1621" s="30"/>
    </row>
    <row r="1622" spans="1:10" ht="16" x14ac:dyDescent="0.2">
      <c r="A1622" s="30"/>
      <c r="B1622" s="30"/>
      <c r="C1622" s="30"/>
      <c r="D1622" s="30"/>
      <c r="E1622" s="30"/>
      <c r="F1622" s="30"/>
      <c r="G1622" s="30"/>
      <c r="H1622" s="30"/>
      <c r="I1622" s="30"/>
      <c r="J1622" s="30"/>
    </row>
    <row r="1623" spans="1:10" ht="16" x14ac:dyDescent="0.2">
      <c r="A1623" s="30"/>
      <c r="B1623" s="30"/>
      <c r="C1623" s="30"/>
      <c r="D1623" s="30"/>
      <c r="E1623" s="30"/>
      <c r="F1623" s="30"/>
      <c r="G1623" s="30"/>
      <c r="H1623" s="30"/>
      <c r="I1623" s="30"/>
      <c r="J1623" s="30"/>
    </row>
    <row r="1624" spans="1:10" ht="16" x14ac:dyDescent="0.2">
      <c r="A1624" s="30"/>
      <c r="B1624" s="30"/>
      <c r="C1624" s="30"/>
      <c r="D1624" s="30"/>
      <c r="E1624" s="30"/>
      <c r="F1624" s="30"/>
      <c r="G1624" s="30"/>
      <c r="H1624" s="30"/>
      <c r="I1624" s="30"/>
      <c r="J1624" s="30"/>
    </row>
    <row r="1625" spans="1:10" ht="16" x14ac:dyDescent="0.2">
      <c r="A1625" s="30"/>
      <c r="B1625" s="30"/>
      <c r="C1625" s="30"/>
      <c r="D1625" s="30"/>
      <c r="E1625" s="30"/>
      <c r="F1625" s="30"/>
      <c r="G1625" s="30"/>
      <c r="H1625" s="30"/>
      <c r="I1625" s="30"/>
      <c r="J1625" s="30"/>
    </row>
    <row r="1626" spans="1:10" ht="16" x14ac:dyDescent="0.2">
      <c r="A1626" s="30"/>
      <c r="B1626" s="30"/>
      <c r="C1626" s="30"/>
      <c r="D1626" s="30"/>
      <c r="E1626" s="30"/>
      <c r="F1626" s="30"/>
      <c r="G1626" s="30"/>
      <c r="H1626" s="30"/>
      <c r="I1626" s="30"/>
      <c r="J1626" s="30"/>
    </row>
    <row r="1627" spans="1:10" ht="16" x14ac:dyDescent="0.2">
      <c r="A1627" s="30"/>
      <c r="B1627" s="30"/>
      <c r="C1627" s="30"/>
      <c r="D1627" s="30"/>
      <c r="E1627" s="30"/>
      <c r="F1627" s="30"/>
      <c r="G1627" s="30"/>
      <c r="H1627" s="30"/>
      <c r="I1627" s="30"/>
      <c r="J1627" s="30"/>
    </row>
    <row r="1628" spans="1:10" ht="16" x14ac:dyDescent="0.2">
      <c r="A1628" s="30"/>
      <c r="B1628" s="30"/>
      <c r="C1628" s="30"/>
      <c r="D1628" s="30"/>
      <c r="E1628" s="30"/>
      <c r="F1628" s="30"/>
      <c r="G1628" s="30"/>
      <c r="H1628" s="30"/>
      <c r="I1628" s="30"/>
      <c r="J1628" s="30"/>
    </row>
    <row r="1629" spans="1:10" ht="16" x14ac:dyDescent="0.2">
      <c r="A1629" s="30"/>
      <c r="B1629" s="30"/>
      <c r="C1629" s="30"/>
      <c r="D1629" s="30"/>
      <c r="E1629" s="30"/>
      <c r="F1629" s="30"/>
      <c r="G1629" s="30"/>
      <c r="H1629" s="30"/>
      <c r="I1629" s="30"/>
      <c r="J1629" s="30"/>
    </row>
    <row r="1630" spans="1:10" ht="16" x14ac:dyDescent="0.2">
      <c r="A1630" s="30"/>
      <c r="B1630" s="30"/>
      <c r="C1630" s="30"/>
      <c r="D1630" s="30"/>
      <c r="E1630" s="30"/>
      <c r="F1630" s="30"/>
      <c r="G1630" s="30"/>
      <c r="H1630" s="30"/>
      <c r="I1630" s="30"/>
      <c r="J1630" s="30"/>
    </row>
    <row r="1631" spans="1:10" ht="16" x14ac:dyDescent="0.2">
      <c r="A1631" s="30"/>
      <c r="B1631" s="30"/>
      <c r="C1631" s="30"/>
      <c r="D1631" s="30"/>
      <c r="E1631" s="30"/>
      <c r="F1631" s="30"/>
      <c r="G1631" s="30"/>
      <c r="H1631" s="30"/>
      <c r="I1631" s="30"/>
      <c r="J1631" s="30"/>
    </row>
    <row r="1632" spans="1:10" ht="16" x14ac:dyDescent="0.2">
      <c r="A1632" s="30"/>
      <c r="B1632" s="30"/>
      <c r="C1632" s="30"/>
      <c r="D1632" s="30"/>
      <c r="E1632" s="30"/>
      <c r="F1632" s="30"/>
      <c r="G1632" s="30"/>
      <c r="H1632" s="30"/>
      <c r="I1632" s="30"/>
      <c r="J1632" s="30"/>
    </row>
    <row r="1633" spans="1:10" ht="16" x14ac:dyDescent="0.2">
      <c r="A1633" s="30"/>
      <c r="B1633" s="30"/>
      <c r="C1633" s="30"/>
      <c r="D1633" s="30"/>
      <c r="E1633" s="30"/>
      <c r="F1633" s="30"/>
      <c r="G1633" s="30"/>
      <c r="H1633" s="30"/>
      <c r="I1633" s="30"/>
      <c r="J1633" s="30"/>
    </row>
    <row r="1634" spans="1:10" ht="16" x14ac:dyDescent="0.2">
      <c r="A1634" s="30"/>
      <c r="B1634" s="30"/>
      <c r="C1634" s="30"/>
      <c r="D1634" s="30"/>
      <c r="E1634" s="30"/>
      <c r="F1634" s="30"/>
      <c r="G1634" s="30"/>
      <c r="H1634" s="30"/>
      <c r="I1634" s="30"/>
      <c r="J1634" s="30"/>
    </row>
    <row r="1635" spans="1:10" ht="16" x14ac:dyDescent="0.2">
      <c r="A1635" s="30"/>
      <c r="B1635" s="30"/>
      <c r="C1635" s="30"/>
      <c r="D1635" s="30"/>
      <c r="E1635" s="30"/>
      <c r="F1635" s="30"/>
      <c r="G1635" s="30"/>
      <c r="H1635" s="30"/>
      <c r="I1635" s="30"/>
      <c r="J1635" s="30"/>
    </row>
    <row r="1636" spans="1:10" ht="16" x14ac:dyDescent="0.2">
      <c r="A1636" s="30"/>
      <c r="B1636" s="30"/>
      <c r="C1636" s="30"/>
      <c r="D1636" s="30"/>
      <c r="E1636" s="30"/>
      <c r="F1636" s="30"/>
      <c r="G1636" s="30"/>
      <c r="H1636" s="30"/>
      <c r="I1636" s="30"/>
      <c r="J1636" s="30"/>
    </row>
    <row r="1637" spans="1:10" ht="16" x14ac:dyDescent="0.2">
      <c r="A1637" s="30"/>
      <c r="B1637" s="30"/>
      <c r="C1637" s="30"/>
      <c r="D1637" s="30"/>
      <c r="E1637" s="30"/>
      <c r="F1637" s="30"/>
      <c r="G1637" s="30"/>
      <c r="H1637" s="30"/>
      <c r="I1637" s="30"/>
      <c r="J1637" s="30"/>
    </row>
    <row r="1638" spans="1:10" ht="16" x14ac:dyDescent="0.2">
      <c r="A1638" s="30"/>
      <c r="B1638" s="30"/>
      <c r="C1638" s="30"/>
      <c r="D1638" s="30"/>
      <c r="E1638" s="30"/>
      <c r="F1638" s="30"/>
      <c r="G1638" s="30"/>
      <c r="H1638" s="30"/>
      <c r="I1638" s="30"/>
      <c r="J1638" s="30"/>
    </row>
    <row r="1639" spans="1:10" ht="16" x14ac:dyDescent="0.2">
      <c r="A1639" s="30"/>
      <c r="B1639" s="30"/>
      <c r="C1639" s="30"/>
      <c r="D1639" s="30"/>
      <c r="E1639" s="30"/>
      <c r="F1639" s="30"/>
      <c r="G1639" s="30"/>
      <c r="H1639" s="30"/>
      <c r="I1639" s="30"/>
      <c r="J1639" s="30"/>
    </row>
    <row r="1640" spans="1:10" ht="16" x14ac:dyDescent="0.2">
      <c r="A1640" s="30"/>
      <c r="B1640" s="30"/>
      <c r="C1640" s="30"/>
      <c r="D1640" s="30"/>
      <c r="E1640" s="30"/>
      <c r="F1640" s="30"/>
      <c r="G1640" s="30"/>
      <c r="H1640" s="30"/>
      <c r="I1640" s="30"/>
      <c r="J1640" s="30"/>
    </row>
    <row r="1641" spans="1:10" ht="16" x14ac:dyDescent="0.2">
      <c r="A1641" s="30"/>
      <c r="B1641" s="30"/>
      <c r="C1641" s="30"/>
      <c r="D1641" s="30"/>
      <c r="E1641" s="30"/>
      <c r="F1641" s="30"/>
      <c r="G1641" s="30"/>
      <c r="H1641" s="30"/>
      <c r="I1641" s="30"/>
      <c r="J1641" s="30"/>
    </row>
    <row r="1642" spans="1:10" ht="16" x14ac:dyDescent="0.2">
      <c r="A1642" s="30"/>
      <c r="B1642" s="30"/>
      <c r="C1642" s="30"/>
      <c r="D1642" s="30"/>
      <c r="E1642" s="30"/>
      <c r="F1642" s="30"/>
      <c r="G1642" s="30"/>
      <c r="H1642" s="30"/>
      <c r="I1642" s="30"/>
      <c r="J1642" s="30"/>
    </row>
    <row r="1643" spans="1:10" ht="16" x14ac:dyDescent="0.2">
      <c r="A1643" s="30"/>
      <c r="B1643" s="30"/>
      <c r="C1643" s="30"/>
      <c r="D1643" s="30"/>
      <c r="E1643" s="30"/>
      <c r="F1643" s="30"/>
      <c r="G1643" s="30"/>
      <c r="H1643" s="30"/>
      <c r="I1643" s="30"/>
      <c r="J1643" s="30"/>
    </row>
    <row r="1644" spans="1:10" ht="16" x14ac:dyDescent="0.2">
      <c r="A1644" s="30"/>
      <c r="B1644" s="30"/>
      <c r="C1644" s="30"/>
      <c r="D1644" s="30"/>
      <c r="E1644" s="30"/>
      <c r="F1644" s="30"/>
      <c r="G1644" s="30"/>
      <c r="H1644" s="30"/>
      <c r="I1644" s="30"/>
      <c r="J1644" s="30"/>
    </row>
    <row r="1645" spans="1:10" ht="16" x14ac:dyDescent="0.2">
      <c r="A1645" s="30"/>
      <c r="B1645" s="30"/>
      <c r="C1645" s="30"/>
      <c r="D1645" s="30"/>
      <c r="E1645" s="30"/>
      <c r="F1645" s="30"/>
      <c r="G1645" s="30"/>
      <c r="H1645" s="30"/>
      <c r="I1645" s="30"/>
      <c r="J1645" s="30"/>
    </row>
    <row r="1646" spans="1:10" ht="16" x14ac:dyDescent="0.2">
      <c r="A1646" s="30"/>
      <c r="B1646" s="30"/>
      <c r="C1646" s="30"/>
      <c r="D1646" s="30"/>
      <c r="E1646" s="30"/>
      <c r="F1646" s="30"/>
      <c r="G1646" s="30"/>
      <c r="H1646" s="30"/>
      <c r="I1646" s="30"/>
      <c r="J1646" s="30"/>
    </row>
    <row r="1647" spans="1:10" ht="16" x14ac:dyDescent="0.2">
      <c r="A1647" s="30"/>
      <c r="B1647" s="30"/>
      <c r="C1647" s="30"/>
      <c r="D1647" s="30"/>
      <c r="E1647" s="30"/>
      <c r="F1647" s="30"/>
      <c r="G1647" s="30"/>
      <c r="H1647" s="30"/>
      <c r="I1647" s="30"/>
      <c r="J1647" s="30"/>
    </row>
    <row r="1648" spans="1:10" ht="16" x14ac:dyDescent="0.2">
      <c r="A1648" s="30"/>
      <c r="B1648" s="30"/>
      <c r="C1648" s="30"/>
      <c r="D1648" s="30"/>
      <c r="E1648" s="30"/>
      <c r="F1648" s="30"/>
      <c r="G1648" s="30"/>
      <c r="H1648" s="30"/>
      <c r="I1648" s="30"/>
      <c r="J1648" s="30"/>
    </row>
    <row r="1649" spans="1:10" ht="16" x14ac:dyDescent="0.2">
      <c r="A1649" s="30"/>
      <c r="B1649" s="30"/>
      <c r="C1649" s="30"/>
      <c r="D1649" s="30"/>
      <c r="E1649" s="30"/>
      <c r="F1649" s="30"/>
      <c r="G1649" s="30"/>
      <c r="H1649" s="30"/>
      <c r="I1649" s="30"/>
      <c r="J1649" s="30"/>
    </row>
    <row r="1650" spans="1:10" ht="16" x14ac:dyDescent="0.2">
      <c r="A1650" s="30"/>
      <c r="B1650" s="30"/>
      <c r="C1650" s="30"/>
      <c r="D1650" s="30"/>
      <c r="E1650" s="30"/>
      <c r="F1650" s="30"/>
      <c r="G1650" s="30"/>
      <c r="H1650" s="30"/>
      <c r="I1650" s="30"/>
      <c r="J1650" s="30"/>
    </row>
    <row r="1651" spans="1:10" ht="16" x14ac:dyDescent="0.2">
      <c r="A1651" s="30"/>
      <c r="B1651" s="30"/>
      <c r="C1651" s="30"/>
      <c r="D1651" s="30"/>
      <c r="E1651" s="30"/>
      <c r="F1651" s="30"/>
      <c r="G1651" s="30"/>
      <c r="H1651" s="30"/>
      <c r="I1651" s="30"/>
      <c r="J1651" s="30"/>
    </row>
    <row r="1652" spans="1:10" ht="16" x14ac:dyDescent="0.2">
      <c r="A1652" s="30"/>
      <c r="B1652" s="30"/>
      <c r="C1652" s="30"/>
      <c r="D1652" s="30"/>
      <c r="E1652" s="30"/>
      <c r="F1652" s="30"/>
      <c r="G1652" s="30"/>
      <c r="H1652" s="30"/>
      <c r="I1652" s="30"/>
      <c r="J1652" s="30"/>
    </row>
    <row r="1653" spans="1:10" ht="16" x14ac:dyDescent="0.2">
      <c r="A1653" s="30"/>
      <c r="B1653" s="30"/>
      <c r="C1653" s="30"/>
      <c r="D1653" s="30"/>
      <c r="E1653" s="30"/>
      <c r="F1653" s="30"/>
      <c r="G1653" s="30"/>
      <c r="H1653" s="30"/>
      <c r="I1653" s="30"/>
      <c r="J1653" s="30"/>
    </row>
    <row r="1654" spans="1:10" ht="16" x14ac:dyDescent="0.2">
      <c r="A1654" s="30"/>
      <c r="B1654" s="30"/>
      <c r="C1654" s="30"/>
      <c r="D1654" s="30"/>
      <c r="E1654" s="30"/>
      <c r="F1654" s="30"/>
      <c r="G1654" s="30"/>
      <c r="H1654" s="30"/>
      <c r="I1654" s="30"/>
      <c r="J1654" s="30"/>
    </row>
    <row r="1655" spans="1:10" ht="16" x14ac:dyDescent="0.2">
      <c r="A1655" s="30"/>
      <c r="B1655" s="30"/>
      <c r="C1655" s="30"/>
      <c r="D1655" s="30"/>
      <c r="E1655" s="30"/>
      <c r="F1655" s="30"/>
      <c r="G1655" s="30"/>
      <c r="H1655" s="30"/>
      <c r="I1655" s="30"/>
      <c r="J1655" s="30"/>
    </row>
    <row r="1656" spans="1:10" ht="16" x14ac:dyDescent="0.2">
      <c r="A1656" s="30"/>
      <c r="B1656" s="30"/>
      <c r="C1656" s="30"/>
      <c r="D1656" s="30"/>
      <c r="E1656" s="30"/>
      <c r="F1656" s="30"/>
      <c r="G1656" s="30"/>
      <c r="H1656" s="30"/>
      <c r="I1656" s="30"/>
      <c r="J1656" s="30"/>
    </row>
    <row r="1657" spans="1:10" ht="16" x14ac:dyDescent="0.2">
      <c r="A1657" s="30"/>
      <c r="B1657" s="30"/>
      <c r="C1657" s="30"/>
      <c r="D1657" s="30"/>
      <c r="E1657" s="30"/>
      <c r="F1657" s="30"/>
      <c r="G1657" s="30"/>
      <c r="H1657" s="30"/>
      <c r="I1657" s="30"/>
      <c r="J1657" s="30"/>
    </row>
    <row r="1658" spans="1:10" ht="16" x14ac:dyDescent="0.2">
      <c r="A1658" s="30"/>
      <c r="B1658" s="30"/>
      <c r="C1658" s="30"/>
      <c r="D1658" s="30"/>
      <c r="E1658" s="30"/>
      <c r="F1658" s="30"/>
      <c r="G1658" s="30"/>
      <c r="H1658" s="30"/>
      <c r="I1658" s="30"/>
      <c r="J1658" s="30"/>
    </row>
    <row r="1659" spans="1:10" ht="16" x14ac:dyDescent="0.2">
      <c r="A1659" s="30"/>
      <c r="B1659" s="30"/>
      <c r="C1659" s="30"/>
      <c r="D1659" s="30"/>
      <c r="E1659" s="30"/>
      <c r="F1659" s="30"/>
      <c r="G1659" s="30"/>
      <c r="H1659" s="30"/>
      <c r="I1659" s="30"/>
      <c r="J1659" s="30"/>
    </row>
    <row r="1660" spans="1:10" ht="16" x14ac:dyDescent="0.2">
      <c r="A1660" s="30"/>
      <c r="B1660" s="30"/>
      <c r="C1660" s="30"/>
      <c r="D1660" s="30"/>
      <c r="E1660" s="30"/>
      <c r="F1660" s="30"/>
      <c r="G1660" s="30"/>
      <c r="H1660" s="30"/>
      <c r="I1660" s="30"/>
      <c r="J1660" s="30"/>
    </row>
    <row r="1661" spans="1:10" ht="16" x14ac:dyDescent="0.2">
      <c r="A1661" s="30"/>
      <c r="B1661" s="30"/>
      <c r="C1661" s="30"/>
      <c r="D1661" s="30"/>
      <c r="E1661" s="30"/>
      <c r="F1661" s="30"/>
      <c r="G1661" s="30"/>
      <c r="H1661" s="30"/>
      <c r="I1661" s="30"/>
      <c r="J1661" s="30"/>
    </row>
    <row r="1662" spans="1:10" ht="16" x14ac:dyDescent="0.2">
      <c r="A1662" s="30"/>
      <c r="B1662" s="30"/>
      <c r="C1662" s="30"/>
      <c r="D1662" s="30"/>
      <c r="E1662" s="30"/>
      <c r="F1662" s="30"/>
      <c r="G1662" s="30"/>
      <c r="H1662" s="30"/>
      <c r="I1662" s="30"/>
      <c r="J1662" s="30"/>
    </row>
    <row r="1663" spans="1:10" ht="16" x14ac:dyDescent="0.2">
      <c r="A1663" s="30"/>
      <c r="B1663" s="30"/>
      <c r="C1663" s="30"/>
      <c r="D1663" s="30"/>
      <c r="E1663" s="30"/>
      <c r="F1663" s="30"/>
      <c r="G1663" s="30"/>
      <c r="H1663" s="30"/>
      <c r="I1663" s="30"/>
      <c r="J1663" s="30"/>
    </row>
    <row r="1664" spans="1:10" ht="16" x14ac:dyDescent="0.2">
      <c r="A1664" s="30"/>
      <c r="B1664" s="30"/>
      <c r="C1664" s="30"/>
      <c r="D1664" s="30"/>
      <c r="E1664" s="30"/>
      <c r="F1664" s="30"/>
      <c r="G1664" s="30"/>
      <c r="H1664" s="30"/>
      <c r="I1664" s="30"/>
      <c r="J1664" s="30"/>
    </row>
    <row r="1665" spans="1:10" ht="16" x14ac:dyDescent="0.2">
      <c r="A1665" s="30"/>
      <c r="B1665" s="30"/>
      <c r="C1665" s="30"/>
      <c r="D1665" s="30"/>
      <c r="E1665" s="30"/>
      <c r="F1665" s="30"/>
      <c r="G1665" s="30"/>
      <c r="H1665" s="30"/>
      <c r="I1665" s="30"/>
      <c r="J1665" s="30"/>
    </row>
    <row r="1666" spans="1:10" ht="16" x14ac:dyDescent="0.2">
      <c r="A1666" s="30"/>
      <c r="B1666" s="30"/>
      <c r="C1666" s="30"/>
      <c r="D1666" s="30"/>
      <c r="E1666" s="30"/>
      <c r="F1666" s="30"/>
      <c r="G1666" s="30"/>
      <c r="H1666" s="30"/>
      <c r="I1666" s="30"/>
      <c r="J1666" s="30"/>
    </row>
    <row r="1667" spans="1:10" ht="16" x14ac:dyDescent="0.2">
      <c r="A1667" s="30"/>
      <c r="B1667" s="30"/>
      <c r="C1667" s="30"/>
      <c r="D1667" s="30"/>
      <c r="E1667" s="30"/>
      <c r="F1667" s="30"/>
      <c r="G1667" s="30"/>
      <c r="H1667" s="30"/>
      <c r="I1667" s="30"/>
      <c r="J1667" s="30"/>
    </row>
    <row r="1668" spans="1:10" ht="16" x14ac:dyDescent="0.2">
      <c r="A1668" s="30"/>
      <c r="B1668" s="30"/>
      <c r="C1668" s="30"/>
      <c r="D1668" s="30"/>
      <c r="E1668" s="30"/>
      <c r="F1668" s="30"/>
      <c r="G1668" s="30"/>
      <c r="H1668" s="30"/>
      <c r="I1668" s="30"/>
      <c r="J1668" s="30"/>
    </row>
    <row r="1669" spans="1:10" ht="16" x14ac:dyDescent="0.2">
      <c r="A1669" s="30"/>
      <c r="B1669" s="30"/>
      <c r="C1669" s="30"/>
      <c r="D1669" s="30"/>
      <c r="E1669" s="30"/>
      <c r="F1669" s="30"/>
      <c r="G1669" s="30"/>
      <c r="H1669" s="30"/>
      <c r="I1669" s="30"/>
      <c r="J1669" s="30"/>
    </row>
    <row r="1670" spans="1:10" ht="16" x14ac:dyDescent="0.2">
      <c r="A1670" s="30"/>
      <c r="B1670" s="30"/>
      <c r="C1670" s="30"/>
      <c r="D1670" s="30"/>
      <c r="E1670" s="30"/>
      <c r="F1670" s="30"/>
      <c r="G1670" s="30"/>
      <c r="H1670" s="30"/>
      <c r="I1670" s="30"/>
      <c r="J1670" s="30"/>
    </row>
    <row r="1671" spans="1:10" ht="16" x14ac:dyDescent="0.2">
      <c r="A1671" s="30"/>
      <c r="B1671" s="30"/>
      <c r="C1671" s="30"/>
      <c r="D1671" s="30"/>
      <c r="E1671" s="30"/>
      <c r="F1671" s="30"/>
      <c r="G1671" s="30"/>
      <c r="H1671" s="30"/>
      <c r="I1671" s="30"/>
      <c r="J1671" s="30"/>
    </row>
    <row r="1672" spans="1:10" ht="16" x14ac:dyDescent="0.2">
      <c r="A1672" s="30"/>
      <c r="B1672" s="30"/>
      <c r="C1672" s="30"/>
      <c r="D1672" s="30"/>
      <c r="E1672" s="30"/>
      <c r="F1672" s="30"/>
      <c r="G1672" s="30"/>
      <c r="H1672" s="30"/>
      <c r="I1672" s="30"/>
      <c r="J1672" s="30"/>
    </row>
    <row r="1673" spans="1:10" ht="16" x14ac:dyDescent="0.2">
      <c r="A1673" s="30"/>
      <c r="B1673" s="30"/>
      <c r="C1673" s="30"/>
      <c r="D1673" s="30"/>
      <c r="E1673" s="30"/>
      <c r="F1673" s="30"/>
      <c r="G1673" s="30"/>
      <c r="H1673" s="30"/>
      <c r="I1673" s="30"/>
      <c r="J1673" s="30"/>
    </row>
    <row r="1674" spans="1:10" ht="16" x14ac:dyDescent="0.2">
      <c r="A1674" s="30"/>
      <c r="B1674" s="30"/>
      <c r="C1674" s="30"/>
      <c r="D1674" s="30"/>
      <c r="E1674" s="30"/>
      <c r="F1674" s="30"/>
      <c r="G1674" s="30"/>
      <c r="H1674" s="30"/>
      <c r="I1674" s="30"/>
      <c r="J1674" s="30"/>
    </row>
    <row r="1675" spans="1:10" ht="16" x14ac:dyDescent="0.2">
      <c r="A1675" s="30"/>
      <c r="B1675" s="30"/>
      <c r="C1675" s="30"/>
      <c r="D1675" s="30"/>
      <c r="E1675" s="30"/>
      <c r="F1675" s="30"/>
      <c r="G1675" s="30"/>
      <c r="H1675" s="30"/>
      <c r="I1675" s="30"/>
      <c r="J1675" s="30"/>
    </row>
    <row r="1676" spans="1:10" ht="16" x14ac:dyDescent="0.2">
      <c r="A1676" s="30"/>
      <c r="B1676" s="30"/>
      <c r="C1676" s="30"/>
      <c r="D1676" s="30"/>
      <c r="E1676" s="30"/>
      <c r="F1676" s="30"/>
      <c r="G1676" s="30"/>
      <c r="H1676" s="30"/>
      <c r="I1676" s="30"/>
      <c r="J1676" s="30"/>
    </row>
    <row r="1677" spans="1:10" ht="16" x14ac:dyDescent="0.2">
      <c r="A1677" s="30"/>
      <c r="B1677" s="30"/>
      <c r="C1677" s="30"/>
      <c r="D1677" s="30"/>
      <c r="E1677" s="30"/>
      <c r="F1677" s="30"/>
      <c r="G1677" s="30"/>
      <c r="H1677" s="30"/>
      <c r="I1677" s="30"/>
      <c r="J1677" s="30"/>
    </row>
    <row r="1678" spans="1:10" ht="16" x14ac:dyDescent="0.2">
      <c r="A1678" s="30"/>
      <c r="B1678" s="30"/>
      <c r="C1678" s="30"/>
      <c r="D1678" s="30"/>
      <c r="E1678" s="30"/>
      <c r="F1678" s="30"/>
      <c r="G1678" s="30"/>
      <c r="H1678" s="30"/>
      <c r="I1678" s="30"/>
      <c r="J1678" s="30"/>
    </row>
    <row r="1679" spans="1:10" ht="16" x14ac:dyDescent="0.2">
      <c r="A1679" s="30"/>
      <c r="B1679" s="30"/>
      <c r="C1679" s="30"/>
      <c r="D1679" s="30"/>
      <c r="E1679" s="30"/>
      <c r="F1679" s="30"/>
      <c r="G1679" s="30"/>
      <c r="H1679" s="30"/>
      <c r="I1679" s="30"/>
      <c r="J1679" s="30"/>
    </row>
    <row r="1680" spans="1:10" ht="16" x14ac:dyDescent="0.2">
      <c r="A1680" s="30"/>
      <c r="B1680" s="30"/>
      <c r="C1680" s="30"/>
      <c r="D1680" s="30"/>
      <c r="E1680" s="30"/>
      <c r="F1680" s="30"/>
      <c r="G1680" s="30"/>
      <c r="H1680" s="30"/>
      <c r="I1680" s="30"/>
      <c r="J1680" s="30"/>
    </row>
    <row r="1681" spans="1:10" ht="16" x14ac:dyDescent="0.2">
      <c r="A1681" s="30"/>
      <c r="B1681" s="30"/>
      <c r="C1681" s="30"/>
      <c r="D1681" s="30"/>
      <c r="E1681" s="30"/>
      <c r="F1681" s="30"/>
      <c r="G1681" s="30"/>
      <c r="H1681" s="30"/>
      <c r="I1681" s="30"/>
      <c r="J1681" s="30"/>
    </row>
    <row r="1682" spans="1:10" ht="16" x14ac:dyDescent="0.2">
      <c r="A1682" s="30"/>
      <c r="B1682" s="30"/>
      <c r="C1682" s="30"/>
      <c r="D1682" s="30"/>
      <c r="E1682" s="30"/>
      <c r="F1682" s="30"/>
      <c r="G1682" s="30"/>
      <c r="H1682" s="30"/>
      <c r="I1682" s="30"/>
      <c r="J1682" s="30"/>
    </row>
    <row r="1683" spans="1:10" ht="16" x14ac:dyDescent="0.2">
      <c r="A1683" s="30"/>
      <c r="B1683" s="30"/>
      <c r="C1683" s="30"/>
      <c r="D1683" s="30"/>
      <c r="E1683" s="30"/>
      <c r="F1683" s="30"/>
      <c r="G1683" s="30"/>
      <c r="H1683" s="30"/>
      <c r="I1683" s="30"/>
      <c r="J1683" s="30"/>
    </row>
    <row r="1684" spans="1:10" ht="16" x14ac:dyDescent="0.2">
      <c r="A1684" s="30"/>
      <c r="B1684" s="30"/>
      <c r="C1684" s="30"/>
      <c r="D1684" s="30"/>
      <c r="E1684" s="30"/>
      <c r="F1684" s="30"/>
      <c r="G1684" s="30"/>
      <c r="H1684" s="30"/>
      <c r="I1684" s="30"/>
      <c r="J1684" s="30"/>
    </row>
    <row r="1685" spans="1:10" ht="16" x14ac:dyDescent="0.2">
      <c r="A1685" s="30"/>
      <c r="B1685" s="30"/>
      <c r="C1685" s="30"/>
      <c r="D1685" s="30"/>
      <c r="E1685" s="30"/>
      <c r="F1685" s="30"/>
      <c r="G1685" s="30"/>
      <c r="H1685" s="30"/>
      <c r="I1685" s="30"/>
      <c r="J1685" s="30"/>
    </row>
  </sheetData>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Y271"/>
  <sheetViews>
    <sheetView zoomScale="90" zoomScaleNormal="90" zoomScalePageLayoutView="90" workbookViewId="0">
      <pane ySplit="1" topLeftCell="A2" activePane="bottomLeft" state="frozen"/>
      <selection activeCell="A956" sqref="A956"/>
      <selection pane="bottomLeft" activeCell="AA1" sqref="AA1"/>
    </sheetView>
  </sheetViews>
  <sheetFormatPr baseColWidth="10" defaultColWidth="8.75" defaultRowHeight="14" x14ac:dyDescent="0.2"/>
  <cols>
    <col min="1" max="1" width="6" style="31" customWidth="1"/>
    <col min="2" max="2" width="8.75" style="31"/>
    <col min="3" max="3" width="28.5" style="31" customWidth="1"/>
    <col min="4" max="4" width="6.25" style="31" customWidth="1"/>
    <col min="5" max="5" width="6.125" style="31" customWidth="1"/>
    <col min="6" max="6" width="8.75" style="31"/>
    <col min="7" max="7" width="4.125" style="31" customWidth="1"/>
    <col min="8" max="8" width="5.125" style="31" customWidth="1"/>
    <col min="9" max="9" width="3.75" style="31" customWidth="1"/>
    <col min="10" max="10" width="3.125" style="31" customWidth="1"/>
    <col min="11" max="13" width="9.25" style="31" customWidth="1"/>
    <col min="14" max="14" width="12.125" style="31" customWidth="1"/>
    <col min="15" max="16" width="9.25" style="31" customWidth="1"/>
    <col min="17" max="17" width="11.75" style="31" customWidth="1"/>
    <col min="18" max="18" width="12.25" style="31" bestFit="1" customWidth="1"/>
    <col min="19" max="19" width="12.25" style="31" customWidth="1"/>
    <col min="20" max="25" width="9.75" style="31" customWidth="1"/>
    <col min="26" max="16384" width="8.75" style="31"/>
  </cols>
  <sheetData>
    <row r="1" spans="1:25" ht="61" thickBot="1" x14ac:dyDescent="0.2">
      <c r="A1" s="31" t="s">
        <v>1980</v>
      </c>
      <c r="B1" s="31" t="s">
        <v>1934</v>
      </c>
      <c r="C1" s="31" t="s">
        <v>1935</v>
      </c>
      <c r="D1" s="31" t="s">
        <v>1936</v>
      </c>
      <c r="E1" s="31" t="s">
        <v>1937</v>
      </c>
      <c r="F1" s="31" t="s">
        <v>1955</v>
      </c>
      <c r="G1" s="31" t="s">
        <v>1956</v>
      </c>
      <c r="H1" s="31" t="s">
        <v>1957</v>
      </c>
      <c r="I1" s="31" t="s">
        <v>1958</v>
      </c>
      <c r="J1" s="31" t="s">
        <v>1965</v>
      </c>
      <c r="K1" s="31" t="s">
        <v>1966</v>
      </c>
      <c r="L1" s="31" t="s">
        <v>1961</v>
      </c>
      <c r="M1" s="33" t="s">
        <v>1981</v>
      </c>
      <c r="N1" s="33" t="s">
        <v>488</v>
      </c>
      <c r="O1" s="34" t="s">
        <v>1982</v>
      </c>
      <c r="P1" s="35" t="s">
        <v>491</v>
      </c>
      <c r="Q1" s="34" t="s">
        <v>490</v>
      </c>
      <c r="R1" s="34" t="s">
        <v>489</v>
      </c>
      <c r="S1" s="34" t="s">
        <v>1954</v>
      </c>
      <c r="T1" s="36"/>
      <c r="U1" s="36" t="s">
        <v>1959</v>
      </c>
      <c r="V1" s="36" t="s">
        <v>1960</v>
      </c>
      <c r="W1" s="36" t="s">
        <v>1961</v>
      </c>
      <c r="X1" s="36" t="s">
        <v>1962</v>
      </c>
      <c r="Y1" s="36" t="s">
        <v>1963</v>
      </c>
    </row>
    <row r="2" spans="1:25" ht="31" thickBot="1" x14ac:dyDescent="0.2">
      <c r="A2" s="31">
        <v>1</v>
      </c>
      <c r="B2" s="37" t="s">
        <v>142</v>
      </c>
      <c r="C2" s="38" t="e">
        <f>VLOOKUP(B2,'Vendor-Security-Assessment'!A:D,2,FALSE)</f>
        <v>#N/A</v>
      </c>
      <c r="D2" s="31" t="e">
        <f>VLOOKUP(B2,'Vendor-Security-Assessment'!A:D,4,FALSE)</f>
        <v>#N/A</v>
      </c>
      <c r="E2" s="39" t="b">
        <v>1</v>
      </c>
      <c r="F2" s="40" t="s">
        <v>6</v>
      </c>
      <c r="G2" s="40" t="s">
        <v>10</v>
      </c>
      <c r="H2" s="41">
        <v>1</v>
      </c>
      <c r="I2" s="31" t="e">
        <f>VLOOKUP(B2,'Vendor-Security-Assessment'!A:D,3,FALSE)</f>
        <v>#N/A</v>
      </c>
      <c r="J2" s="31">
        <v>1</v>
      </c>
      <c r="K2" s="31">
        <f>IF(Table1[[#This Row],[Column8]]=1,10,"")</f>
        <v>10</v>
      </c>
      <c r="L2" s="31">
        <f>IF(Table1[[#This Row],[Column8]]=1,J2*K2,"")</f>
        <v>10</v>
      </c>
      <c r="M2" s="32" t="e">
        <f>VLOOKUP($B2,#REF!,3,FALSE)</f>
        <v>#REF!</v>
      </c>
      <c r="N2" s="32" t="e">
        <f>VLOOKUP($B2,#REF!,4,FALSE)</f>
        <v>#REF!</v>
      </c>
      <c r="O2" s="32" t="e">
        <f>VLOOKUP($B2,#REF!,5,FALSE)</f>
        <v>#REF!</v>
      </c>
      <c r="P2" s="32" t="e">
        <f>VLOOKUP($B2,#REF!,6,FALSE)</f>
        <v>#REF!</v>
      </c>
      <c r="Q2" s="32" t="e">
        <f>VLOOKUP($B2,#REF!,7,FALSE)</f>
        <v>#REF!</v>
      </c>
      <c r="R2" s="32" t="e">
        <f>VLOOKUP($B2,#REF!,8,FALSE)</f>
        <v>#REF!</v>
      </c>
      <c r="S2" s="32" t="e">
        <f>VLOOKUP($B2,#REF!,9,FALSE)</f>
        <v>#REF!</v>
      </c>
      <c r="T2" s="37" t="s">
        <v>11</v>
      </c>
      <c r="U2" s="42">
        <f>COUNTIFS(B:B,"DOCU*",J:J,"=1")</f>
        <v>0</v>
      </c>
      <c r="V2" s="43">
        <f>COUNTIF(B:B,"DOCU*")</f>
        <v>6</v>
      </c>
      <c r="W2" s="43" t="e">
        <f>SUMIFS(L:L,B:B, "DOCU*")</f>
        <v>#N/A</v>
      </c>
      <c r="X2" s="43">
        <f>SUMIFS(K:K,B:B, "DOCU*")</f>
        <v>105</v>
      </c>
      <c r="Y2" s="44" t="e">
        <f t="shared" ref="Y2:Y14" si="0">W2/X2</f>
        <v>#N/A</v>
      </c>
    </row>
    <row r="3" spans="1:25" ht="31" thickBot="1" x14ac:dyDescent="0.2">
      <c r="A3" s="31">
        <f>A2+1</f>
        <v>2</v>
      </c>
      <c r="B3" s="37" t="s">
        <v>143</v>
      </c>
      <c r="C3" s="38" t="e">
        <f>VLOOKUP(B3,'Vendor-Security-Assessment'!A:D,2,FALSE)</f>
        <v>#N/A</v>
      </c>
      <c r="D3" s="31" t="e">
        <f>VLOOKUP(B3,'Vendor-Security-Assessment'!A:D,4,FALSE)</f>
        <v>#N/A</v>
      </c>
      <c r="E3" s="39" t="b">
        <v>0</v>
      </c>
      <c r="F3" s="40" t="s">
        <v>6</v>
      </c>
      <c r="G3" s="40" t="s">
        <v>10</v>
      </c>
      <c r="H3" s="41">
        <v>1</v>
      </c>
      <c r="I3" s="31" t="e">
        <f>VLOOKUP(B3,'Vendor-Security-Assessment'!A:D,3,FALSE)</f>
        <v>#N/A</v>
      </c>
      <c r="J3" s="31">
        <v>1</v>
      </c>
      <c r="K3" s="31">
        <f>IF(Table1[[#This Row],[Column8]]=1,10,"")</f>
        <v>10</v>
      </c>
      <c r="L3" s="31">
        <f>IF(Table1[[#This Row],[Column8]]=1,J3*K3,"")</f>
        <v>10</v>
      </c>
      <c r="M3" s="32" t="e">
        <f>VLOOKUP($B3,#REF!,3,FALSE)</f>
        <v>#REF!</v>
      </c>
      <c r="N3" s="32" t="e">
        <f>VLOOKUP($B3,#REF!,4,FALSE)</f>
        <v>#REF!</v>
      </c>
      <c r="O3" s="32" t="e">
        <f>VLOOKUP($B3,#REF!,5,FALSE)</f>
        <v>#REF!</v>
      </c>
      <c r="P3" s="32" t="e">
        <f>VLOOKUP($B3,#REF!,6,FALSE)</f>
        <v>#REF!</v>
      </c>
      <c r="Q3" s="32" t="e">
        <f>VLOOKUP($B3,#REF!,7,FALSE)</f>
        <v>#REF!</v>
      </c>
      <c r="R3" s="32" t="e">
        <f>VLOOKUP($B3,#REF!,8,FALSE)</f>
        <v>#REF!</v>
      </c>
      <c r="S3" s="32" t="e">
        <f>VLOOKUP($B3,#REF!,9,FALSE)</f>
        <v>#REF!</v>
      </c>
      <c r="T3" s="37" t="s">
        <v>1964</v>
      </c>
      <c r="U3" s="45">
        <f>COUNTIFS(B:B,"APPL*",J:J,"=1")</f>
        <v>0</v>
      </c>
      <c r="V3" s="43">
        <f>COUNTIF(B:B,"APPL*")</f>
        <v>18</v>
      </c>
      <c r="W3" s="43" t="e">
        <f>SUMIFS(L:L,B:B, "APPL*")</f>
        <v>#N/A</v>
      </c>
      <c r="X3" s="43">
        <f>SUMIFS(K:K,B:B, "APPL*")</f>
        <v>390</v>
      </c>
      <c r="Y3" s="44" t="e">
        <f t="shared" si="0"/>
        <v>#N/A</v>
      </c>
    </row>
    <row r="4" spans="1:25" ht="76" thickBot="1" x14ac:dyDescent="0.2">
      <c r="A4" s="31">
        <f t="shared" ref="A4:A68" si="1">A3+1</f>
        <v>3</v>
      </c>
      <c r="B4" s="37" t="s">
        <v>144</v>
      </c>
      <c r="C4" s="38" t="e">
        <f>VLOOKUP(B4,'Vendor-Security-Assessment'!A:D,2,FALSE)</f>
        <v>#N/A</v>
      </c>
      <c r="D4" s="31" t="e">
        <f>VLOOKUP(B4,'Vendor-Security-Assessment'!A:D,4,FALSE)</f>
        <v>#N/A</v>
      </c>
      <c r="E4" s="39" t="b">
        <v>1</v>
      </c>
      <c r="F4" s="40" t="s">
        <v>6</v>
      </c>
      <c r="G4" s="40" t="s">
        <v>14</v>
      </c>
      <c r="H4" s="41">
        <v>1</v>
      </c>
      <c r="I4" s="31" t="e">
        <f>VLOOKUP(B4,'Vendor-Security-Assessment'!A:D,3,FALSE)</f>
        <v>#N/A</v>
      </c>
      <c r="J4" s="31">
        <v>1</v>
      </c>
      <c r="K4" s="31">
        <f>IF(Table1[[#This Row],[Column8]]=1,10,"")</f>
        <v>10</v>
      </c>
      <c r="L4" s="31">
        <f>IF(Table1[[#This Row],[Column8]]=1,J4*K4,"")</f>
        <v>10</v>
      </c>
      <c r="M4" s="32" t="e">
        <f>VLOOKUP($B4,#REF!,3,FALSE)</f>
        <v>#REF!</v>
      </c>
      <c r="N4" s="32" t="e">
        <f>VLOOKUP($B4,#REF!,4,FALSE)</f>
        <v>#REF!</v>
      </c>
      <c r="O4" s="32" t="e">
        <f>VLOOKUP($B4,#REF!,5,FALSE)</f>
        <v>#REF!</v>
      </c>
      <c r="P4" s="32" t="e">
        <f>VLOOKUP($B4,#REF!,6,FALSE)</f>
        <v>#REF!</v>
      </c>
      <c r="Q4" s="32" t="e">
        <f>VLOOKUP($B4,#REF!,7,FALSE)</f>
        <v>#REF!</v>
      </c>
      <c r="R4" s="32" t="e">
        <f>VLOOKUP($B4,#REF!,8,FALSE)</f>
        <v>#REF!</v>
      </c>
      <c r="S4" s="32" t="e">
        <f>VLOOKUP($B4,#REF!,9,FALSE)</f>
        <v>#REF!</v>
      </c>
      <c r="T4" s="37" t="s">
        <v>1939</v>
      </c>
      <c r="U4" s="45">
        <f>COUNTIFS(B:B,"AAAI*",J:J,"=1")</f>
        <v>0</v>
      </c>
      <c r="V4" s="43">
        <f>COUNTIF(B:B,"AAAI*")</f>
        <v>17</v>
      </c>
      <c r="W4" s="43" t="e">
        <f>SUMIFS(L:L,B:B, "AAAI*")</f>
        <v>#N/A</v>
      </c>
      <c r="X4" s="43" t="e">
        <f>SUMIFS(K:K,B:B, "AAAI*")</f>
        <v>#N/A</v>
      </c>
      <c r="Y4" s="44" t="e">
        <f t="shared" si="0"/>
        <v>#N/A</v>
      </c>
    </row>
    <row r="5" spans="1:25" ht="46" thickBot="1" x14ac:dyDescent="0.2">
      <c r="A5" s="31">
        <f t="shared" si="1"/>
        <v>4</v>
      </c>
      <c r="B5" s="37" t="s">
        <v>145</v>
      </c>
      <c r="C5" s="38" t="e">
        <f>VLOOKUP(B5,'Vendor-Security-Assessment'!A:D,2,FALSE)</f>
        <v>#N/A</v>
      </c>
      <c r="D5" s="31" t="e">
        <f>VLOOKUP(B5,'Vendor-Security-Assessment'!A:D,4,FALSE)</f>
        <v>#N/A</v>
      </c>
      <c r="E5" s="39" t="b">
        <v>1</v>
      </c>
      <c r="F5" s="40" t="s">
        <v>6</v>
      </c>
      <c r="G5" s="40" t="s">
        <v>10</v>
      </c>
      <c r="H5" s="41">
        <v>1</v>
      </c>
      <c r="I5" s="31" t="e">
        <f>VLOOKUP(B5,'Vendor-Security-Assessment'!A:D,3,FALSE)</f>
        <v>#N/A</v>
      </c>
      <c r="J5" s="31">
        <v>1</v>
      </c>
      <c r="K5" s="31">
        <f>IF(Table1[[#This Row],[Column8]]=1,10,"")</f>
        <v>10</v>
      </c>
      <c r="L5" s="31">
        <f>IF(Table1[[#This Row],[Column8]]=1,J5*K5,"")</f>
        <v>10</v>
      </c>
      <c r="M5" s="32" t="e">
        <f>VLOOKUP($B5,#REF!,3,FALSE)</f>
        <v>#REF!</v>
      </c>
      <c r="N5" s="32" t="e">
        <f>VLOOKUP($B5,#REF!,4,FALSE)</f>
        <v>#REF!</v>
      </c>
      <c r="O5" s="32" t="e">
        <f>VLOOKUP($B5,#REF!,5,FALSE)</f>
        <v>#REF!</v>
      </c>
      <c r="P5" s="32" t="e">
        <f>VLOOKUP($B5,#REF!,6,FALSE)</f>
        <v>#REF!</v>
      </c>
      <c r="Q5" s="32" t="e">
        <f>VLOOKUP($B5,#REF!,7,FALSE)</f>
        <v>#REF!</v>
      </c>
      <c r="R5" s="32" t="e">
        <f>VLOOKUP($B5,#REF!,8,FALSE)</f>
        <v>#REF!</v>
      </c>
      <c r="S5" s="32" t="e">
        <f>VLOOKUP($B5,#REF!,9,FALSE)</f>
        <v>#REF!</v>
      </c>
      <c r="T5" s="46" t="s">
        <v>1941</v>
      </c>
      <c r="U5" s="45">
        <f>COUNTIFS(B:B,"CHNG*",J:J,"=1")</f>
        <v>0</v>
      </c>
      <c r="V5" s="43">
        <f>COUNTIF(B:B,"CHNG*")</f>
        <v>15</v>
      </c>
      <c r="W5" s="43" t="e">
        <f>SUMIFS(L:L,B:B, "CHNG*")</f>
        <v>#N/A</v>
      </c>
      <c r="X5" s="43">
        <f>SUMIFS(K:K,B:B, "CHNG*")</f>
        <v>275</v>
      </c>
      <c r="Y5" s="44" t="e">
        <f t="shared" si="0"/>
        <v>#N/A</v>
      </c>
    </row>
    <row r="6" spans="1:25" ht="16" thickBot="1" x14ac:dyDescent="0.2">
      <c r="A6" s="68"/>
      <c r="B6" s="69"/>
      <c r="C6" s="70"/>
      <c r="D6" s="68"/>
      <c r="E6" s="71"/>
      <c r="F6" s="72"/>
      <c r="G6" s="73"/>
      <c r="H6" s="74"/>
      <c r="I6" s="68"/>
      <c r="J6" s="68"/>
      <c r="K6" s="68"/>
      <c r="L6" s="68"/>
      <c r="M6" s="75"/>
      <c r="N6" s="75" t="e">
        <f>VLOOKUP($B7,#REF!,4,FALSE)</f>
        <v>#REF!</v>
      </c>
      <c r="O6" s="75"/>
      <c r="P6" s="75"/>
      <c r="Q6" s="75"/>
      <c r="R6" s="75"/>
      <c r="S6" s="75"/>
      <c r="T6" s="57" t="s">
        <v>2437</v>
      </c>
      <c r="U6" s="45">
        <f>COUNTIFS(B:B,"COMP*",J:J,"=1")</f>
        <v>0</v>
      </c>
      <c r="V6" s="43">
        <f>COUNTIF(B:B,"COMP*")</f>
        <v>7</v>
      </c>
      <c r="W6" s="43" t="e">
        <f>SUMIFS(L:L,B:B, "COMP*")</f>
        <v>#REF!</v>
      </c>
      <c r="X6" s="43">
        <f>SUMIFS(K:K,B:B, "COMP*")</f>
        <v>120</v>
      </c>
      <c r="Y6" s="44" t="e">
        <f t="shared" ref="Y6" si="2">W6/X6</f>
        <v>#REF!</v>
      </c>
    </row>
    <row r="7" spans="1:25" ht="16" thickBot="1" x14ac:dyDescent="0.2">
      <c r="A7" s="31">
        <f>A5+1</f>
        <v>5</v>
      </c>
      <c r="B7" s="37" t="s">
        <v>146</v>
      </c>
      <c r="C7" s="38" t="e">
        <f>VLOOKUP(B7,'Vendor-Security-Assessment'!A:D,2,FALSE)</f>
        <v>#N/A</v>
      </c>
      <c r="D7" s="31" t="e">
        <f>VLOOKUP(B7,'Vendor-Security-Assessment'!A:D,4,FALSE)</f>
        <v>#N/A</v>
      </c>
      <c r="E7" s="39" t="b">
        <v>1</v>
      </c>
      <c r="F7" s="40" t="s">
        <v>6</v>
      </c>
      <c r="G7" s="40" t="s">
        <v>10</v>
      </c>
      <c r="H7" s="41">
        <v>1</v>
      </c>
      <c r="I7" s="31" t="e">
        <f>VLOOKUP(B7,'Vendor-Security-Assessment'!A:D,3,FALSE)</f>
        <v>#N/A</v>
      </c>
      <c r="J7" s="31">
        <v>1</v>
      </c>
      <c r="K7" s="31">
        <f>IF(Table1[[#This Row],[Column8]]=1,10,"")</f>
        <v>10</v>
      </c>
      <c r="L7" s="31">
        <f>IF(Table1[[#This Row],[Column8]]=1,J7*K7,"")</f>
        <v>10</v>
      </c>
      <c r="M7" s="32" t="e">
        <f>VLOOKUP($B7,#REF!,3,FALSE)</f>
        <v>#REF!</v>
      </c>
      <c r="N7" s="32" t="e">
        <f>VLOOKUP($B7,#REF!,4,FALSE)</f>
        <v>#REF!</v>
      </c>
      <c r="O7" s="32" t="e">
        <f>VLOOKUP($B7,#REF!,5,FALSE)</f>
        <v>#REF!</v>
      </c>
      <c r="P7" s="32" t="e">
        <f>VLOOKUP($B7,#REF!,6,FALSE)</f>
        <v>#REF!</v>
      </c>
      <c r="Q7" s="32" t="e">
        <f>VLOOKUP($B7,#REF!,7,FALSE)</f>
        <v>#REF!</v>
      </c>
      <c r="R7" s="32" t="e">
        <f>VLOOKUP($B7,#REF!,8,FALSE)</f>
        <v>#REF!</v>
      </c>
      <c r="S7" s="32" t="e">
        <f>VLOOKUP($B7,#REF!,9,FALSE)</f>
        <v>#REF!</v>
      </c>
      <c r="T7" s="37" t="s">
        <v>1942</v>
      </c>
      <c r="U7" s="47">
        <f>COUNTIFS(B:B,"DATA*",J:J,"=1")</f>
        <v>8</v>
      </c>
      <c r="V7" s="48">
        <f>COUNTIF(B:B,"DATA*")</f>
        <v>27</v>
      </c>
      <c r="W7" s="48" t="e">
        <f>SUMIFS(L:L,B:B, "DATA*")</f>
        <v>#REF!</v>
      </c>
      <c r="X7" s="48">
        <f>SUMIFS(K:K,B:B, "DATA*")</f>
        <v>550</v>
      </c>
      <c r="Y7" s="49" t="e">
        <f t="shared" si="0"/>
        <v>#REF!</v>
      </c>
    </row>
    <row r="8" spans="1:25" ht="16" thickBot="1" x14ac:dyDescent="0.2">
      <c r="A8" s="31">
        <f t="shared" si="1"/>
        <v>6</v>
      </c>
      <c r="B8" s="37" t="s">
        <v>147</v>
      </c>
      <c r="C8" s="38" t="e">
        <f>VLOOKUP(B8,'Vendor-Security-Assessment'!A:D,2,FALSE)</f>
        <v>#N/A</v>
      </c>
      <c r="D8" s="31" t="e">
        <f>VLOOKUP(B8,'Vendor-Security-Assessment'!A:D,4,FALSE)</f>
        <v>#N/A</v>
      </c>
      <c r="E8" s="39" t="b">
        <v>1</v>
      </c>
      <c r="F8" s="40" t="s">
        <v>6</v>
      </c>
      <c r="G8" s="40" t="s">
        <v>14</v>
      </c>
      <c r="H8" s="41">
        <v>1</v>
      </c>
      <c r="I8" s="31" t="e">
        <f>VLOOKUP(B8,'Vendor-Security-Assessment'!A:D,3,FALSE)</f>
        <v>#N/A</v>
      </c>
      <c r="J8" s="31">
        <v>1</v>
      </c>
      <c r="K8" s="31">
        <f>IF(Table1[[#This Row],[Column8]]=1,10,"")</f>
        <v>10</v>
      </c>
      <c r="L8" s="31">
        <f>IF(Table1[[#This Row],[Column8]]=1,J8*K8,"")</f>
        <v>10</v>
      </c>
      <c r="M8" s="32" t="e">
        <f>VLOOKUP($B8,#REF!,3,FALSE)</f>
        <v>#REF!</v>
      </c>
      <c r="N8" s="32" t="e">
        <f>VLOOKUP($B8,#REF!,4,FALSE)</f>
        <v>#REF!</v>
      </c>
      <c r="O8" s="32" t="e">
        <f>VLOOKUP($B8,#REF!,5,FALSE)</f>
        <v>#REF!</v>
      </c>
      <c r="P8" s="32" t="e">
        <f>VLOOKUP($B8,#REF!,6,FALSE)</f>
        <v>#REF!</v>
      </c>
      <c r="Q8" s="32" t="e">
        <f>VLOOKUP($B8,#REF!,7,FALSE)</f>
        <v>#REF!</v>
      </c>
      <c r="R8" s="32" t="e">
        <f>VLOOKUP($B8,#REF!,8,FALSE)</f>
        <v>#REF!</v>
      </c>
      <c r="S8" s="32" t="e">
        <f>VLOOKUP($B8,#REF!,9,FALSE)</f>
        <v>#REF!</v>
      </c>
      <c r="T8" s="33" t="s">
        <v>1943</v>
      </c>
      <c r="U8" s="45">
        <f>COUNTIFS(B:B,"DBAS*",J:J,"=1")</f>
        <v>0</v>
      </c>
      <c r="V8" s="43">
        <f>COUNTIF(B:B,"DBAS*")</f>
        <v>2</v>
      </c>
      <c r="W8" s="43" t="e">
        <f>SUMIFS(L:L,B:B, "DBAS*")</f>
        <v>#N/A</v>
      </c>
      <c r="X8" s="43">
        <f>SUMIFS(K:K,B:B, "DBAS*")</f>
        <v>50</v>
      </c>
      <c r="Y8" s="44" t="e">
        <f t="shared" si="0"/>
        <v>#N/A</v>
      </c>
    </row>
    <row r="9" spans="1:25" ht="16" thickBot="1" x14ac:dyDescent="0.2">
      <c r="A9" s="31">
        <f t="shared" si="1"/>
        <v>7</v>
      </c>
      <c r="B9" s="37" t="s">
        <v>148</v>
      </c>
      <c r="C9" s="38" t="e">
        <f>VLOOKUP(B9,'Vendor-Security-Assessment'!A:D,2,FALSE)</f>
        <v>#N/A</v>
      </c>
      <c r="D9" s="31" t="e">
        <f>VLOOKUP(B9,'Vendor-Security-Assessment'!A:D,4,FALSE)</f>
        <v>#N/A</v>
      </c>
      <c r="E9" s="39" t="b">
        <v>0</v>
      </c>
      <c r="F9" s="40" t="s">
        <v>6</v>
      </c>
      <c r="G9" s="40" t="s">
        <v>10</v>
      </c>
      <c r="H9" s="41">
        <v>1</v>
      </c>
      <c r="I9" s="31" t="e">
        <f>VLOOKUP(B9,'Vendor-Security-Assessment'!A:D,3,FALSE)</f>
        <v>#N/A</v>
      </c>
      <c r="J9" s="31">
        <v>1</v>
      </c>
      <c r="K9" s="31">
        <f>IF(Table1[[#This Row],[Column8]]=1,10,"")</f>
        <v>10</v>
      </c>
      <c r="L9" s="31">
        <f>IF(Table1[[#This Row],[Column8]]=1,J9*K9,"")</f>
        <v>10</v>
      </c>
      <c r="M9" s="32" t="e">
        <f>VLOOKUP($B9,#REF!,3,FALSE)</f>
        <v>#REF!</v>
      </c>
      <c r="N9" s="32" t="e">
        <f>VLOOKUP($B9,#REF!,4,FALSE)</f>
        <v>#REF!</v>
      </c>
      <c r="O9" s="32" t="e">
        <f>VLOOKUP($B9,#REF!,5,FALSE)</f>
        <v>#REF!</v>
      </c>
      <c r="P9" s="32" t="e">
        <f>VLOOKUP($B9,#REF!,6,FALSE)</f>
        <v>#REF!</v>
      </c>
      <c r="Q9" s="32" t="e">
        <f>VLOOKUP($B9,#REF!,7,FALSE)</f>
        <v>#REF!</v>
      </c>
      <c r="R9" s="32" t="e">
        <f>VLOOKUP($B9,#REF!,8,FALSE)</f>
        <v>#REF!</v>
      </c>
      <c r="S9" s="32" t="e">
        <f>VLOOKUP($B9,#REF!,9,FALSE)</f>
        <v>#REF!</v>
      </c>
      <c r="T9" s="33" t="s">
        <v>1944</v>
      </c>
      <c r="U9" s="45">
        <f>COUNTIFS(B:B,"DCTR*",J:J,"=1")</f>
        <v>4</v>
      </c>
      <c r="V9" s="43">
        <f>COUNTIF(B:B,"DCTR*")</f>
        <v>16</v>
      </c>
      <c r="W9" s="43" t="e">
        <f>SUMIFS(L:L,B:B, "DCTR*")</f>
        <v>#REF!</v>
      </c>
      <c r="X9" s="43">
        <f>SUMIFS(K:K,B:B, "DCTR*")</f>
        <v>310</v>
      </c>
      <c r="Y9" s="44" t="e">
        <f t="shared" si="0"/>
        <v>#REF!</v>
      </c>
    </row>
    <row r="10" spans="1:25" ht="31" thickBot="1" x14ac:dyDescent="0.2">
      <c r="A10" s="31">
        <f t="shared" si="1"/>
        <v>8</v>
      </c>
      <c r="B10" s="37" t="s">
        <v>149</v>
      </c>
      <c r="C10" s="38" t="e">
        <f>VLOOKUP(B10,'Vendor-Security-Assessment'!A:D,2,FALSE)</f>
        <v>#N/A</v>
      </c>
      <c r="D10" s="31" t="e">
        <f>VLOOKUP(B10,'Vendor-Security-Assessment'!A:D,4,FALSE)</f>
        <v>#N/A</v>
      </c>
      <c r="E10" s="39" t="b">
        <f>IF(Table1[[#This Row],[Column11]]&gt;20,TRUE,FALSE)</f>
        <v>0</v>
      </c>
      <c r="F10" s="39" t="s">
        <v>11</v>
      </c>
      <c r="G10" s="40" t="s">
        <v>10</v>
      </c>
      <c r="H10" s="41">
        <v>1</v>
      </c>
      <c r="I10" s="31" t="e">
        <f>VLOOKUP(B10,'Vendor-Security-Assessment'!A:D,3,FALSE)</f>
        <v>#N/A</v>
      </c>
      <c r="J10" s="31" t="e">
        <f>IF(Table1[[#This Row],[Column7]]=Table1[[#This Row],[Column9]],1,0)</f>
        <v>#N/A</v>
      </c>
      <c r="K10" s="31">
        <f>IF(Table1[[#This Row],[Column8]]=1,15,"")</f>
        <v>15</v>
      </c>
      <c r="L10" s="31" t="e">
        <f>IF(Table1[[#This Row],[Column8]]=1,J10*K10,"")</f>
        <v>#N/A</v>
      </c>
      <c r="M10" s="32" t="e">
        <f>VLOOKUP($B10,#REF!,3,FALSE)</f>
        <v>#REF!</v>
      </c>
      <c r="N10" s="32" t="e">
        <f>VLOOKUP($B10,#REF!,4,FALSE)</f>
        <v>#REF!</v>
      </c>
      <c r="O10" s="32" t="e">
        <f>VLOOKUP($B10,#REF!,5,FALSE)</f>
        <v>#REF!</v>
      </c>
      <c r="P10" s="32" t="e">
        <f>VLOOKUP($B10,#REF!,6,FALSE)</f>
        <v>#REF!</v>
      </c>
      <c r="Q10" s="32" t="e">
        <f>VLOOKUP($B10,#REF!,7,FALSE)</f>
        <v>#REF!</v>
      </c>
      <c r="R10" s="32" t="e">
        <f>VLOOKUP($B10,#REF!,8,FALSE)</f>
        <v>#REF!</v>
      </c>
      <c r="S10" s="32" t="e">
        <f>VLOOKUP($B10,#REF!,9,FALSE)</f>
        <v>#REF!</v>
      </c>
      <c r="T10" s="33" t="s">
        <v>1946</v>
      </c>
      <c r="U10" s="45">
        <f>COUNTIFS(B:B,"FIDP*",J:J,"=1")</f>
        <v>2</v>
      </c>
      <c r="V10" s="43">
        <f>COUNTIF(B:B,"FIDP*")</f>
        <v>12</v>
      </c>
      <c r="W10" s="43" t="e">
        <f>SUMIFS(L:L,B:B, "FIDP*")</f>
        <v>#N/A</v>
      </c>
      <c r="X10" s="43" t="e">
        <f>SUMIFS(K:K,B:B, "FIDP*")</f>
        <v>#N/A</v>
      </c>
      <c r="Y10" s="44" t="e">
        <f t="shared" si="0"/>
        <v>#N/A</v>
      </c>
    </row>
    <row r="11" spans="1:25" ht="31" thickBot="1" x14ac:dyDescent="0.2">
      <c r="A11" s="31">
        <f t="shared" si="1"/>
        <v>9</v>
      </c>
      <c r="B11" s="37" t="s">
        <v>150</v>
      </c>
      <c r="C11" s="38" t="e">
        <f>VLOOKUP(B11,'Vendor-Security-Assessment'!A:D,2,FALSE)</f>
        <v>#N/A</v>
      </c>
      <c r="D11" s="31" t="e">
        <f>VLOOKUP(B11,'Vendor-Security-Assessment'!A:D,4,FALSE)</f>
        <v>#N/A</v>
      </c>
      <c r="E11" s="39" t="b">
        <f>IF(Table1[[#This Row],[Column11]]&gt;20,TRUE,FALSE)</f>
        <v>0</v>
      </c>
      <c r="F11" s="39" t="s">
        <v>11</v>
      </c>
      <c r="G11" s="40" t="s">
        <v>10</v>
      </c>
      <c r="H11" s="41">
        <v>1</v>
      </c>
      <c r="I11" s="31" t="e">
        <f>VLOOKUP(B11,'Vendor-Security-Assessment'!A:D,3,FALSE)</f>
        <v>#N/A</v>
      </c>
      <c r="J11" s="31" t="e">
        <f>IF(Table1[[#This Row],[Column7]]=Table1[[#This Row],[Column9]],1,0)</f>
        <v>#N/A</v>
      </c>
      <c r="K11" s="31">
        <f>IF(Table1[[#This Row],[Column8]]=1,10,"")</f>
        <v>10</v>
      </c>
      <c r="L11" s="31" t="e">
        <f>IF(Table1[[#This Row],[Column8]]=1,J11*K11,"")</f>
        <v>#N/A</v>
      </c>
      <c r="M11" s="32" t="e">
        <f>VLOOKUP($B11,#REF!,3,FALSE)</f>
        <v>#REF!</v>
      </c>
      <c r="N11" s="32" t="e">
        <f>VLOOKUP($B11,#REF!,4,FALSE)</f>
        <v>#REF!</v>
      </c>
      <c r="O11" s="32" t="e">
        <f>VLOOKUP($B11,#REF!,5,FALSE)</f>
        <v>#REF!</v>
      </c>
      <c r="P11" s="32" t="e">
        <f>VLOOKUP($B11,#REF!,6,FALSE)</f>
        <v>#REF!</v>
      </c>
      <c r="Q11" s="32" t="e">
        <f>VLOOKUP($B11,#REF!,7,FALSE)</f>
        <v>#REF!</v>
      </c>
      <c r="R11" s="32" t="e">
        <f>VLOOKUP($B11,#REF!,8,FALSE)</f>
        <v>#REF!</v>
      </c>
      <c r="S11" s="32" t="e">
        <f>VLOOKUP($B11,#REF!,9,FALSE)</f>
        <v>#REF!</v>
      </c>
      <c r="T11" s="33" t="s">
        <v>1948</v>
      </c>
      <c r="U11" s="45">
        <f>COUNTIFS(B:B,"PHYS*",J:J,"=1")</f>
        <v>1</v>
      </c>
      <c r="V11" s="43">
        <f>COUNTIF(B:B,"PHYS*")</f>
        <v>5</v>
      </c>
      <c r="W11" s="43" t="e">
        <f>SUMIFS(L:L,B:B, "PHYS*")</f>
        <v>#N/A</v>
      </c>
      <c r="X11" s="43">
        <f>SUMIFS(K:K,B:B, "PHYS*")</f>
        <v>100</v>
      </c>
      <c r="Y11" s="44" t="e">
        <f t="shared" si="0"/>
        <v>#N/A</v>
      </c>
    </row>
    <row r="12" spans="1:25" ht="31" thickBot="1" x14ac:dyDescent="0.2">
      <c r="A12" s="31">
        <f t="shared" si="1"/>
        <v>10</v>
      </c>
      <c r="B12" s="37" t="s">
        <v>151</v>
      </c>
      <c r="C12" s="38" t="e">
        <f>VLOOKUP(B12,'Vendor-Security-Assessment'!A:D,2,FALSE)</f>
        <v>#N/A</v>
      </c>
      <c r="D12" s="31" t="e">
        <f>VLOOKUP(B12,'Vendor-Security-Assessment'!A:D,4,FALSE)</f>
        <v>#N/A</v>
      </c>
      <c r="E12" s="39" t="b">
        <f>IF(Table1[[#This Row],[Column11]]&gt;20,TRUE,FALSE)</f>
        <v>0</v>
      </c>
      <c r="F12" s="39" t="s">
        <v>11</v>
      </c>
      <c r="G12" s="40" t="s">
        <v>10</v>
      </c>
      <c r="H12" s="41">
        <v>1</v>
      </c>
      <c r="I12" s="31" t="e">
        <f>VLOOKUP(B12,'Vendor-Security-Assessment'!A:D,3,FALSE)</f>
        <v>#N/A</v>
      </c>
      <c r="J12" s="31" t="e">
        <f>IF(Table1[[#This Row],[Column7]]=Table1[[#This Row],[Column9]],1,0)</f>
        <v>#N/A</v>
      </c>
      <c r="K12" s="31">
        <f>IF(Table1[[#This Row],[Column8]]=1,15,"")</f>
        <v>15</v>
      </c>
      <c r="L12" s="31" t="e">
        <f>IF(Table1[[#This Row],[Column8]]=1,J12*K12,"")</f>
        <v>#N/A</v>
      </c>
      <c r="M12" s="32" t="e">
        <f>VLOOKUP($B12,#REF!,3,FALSE)</f>
        <v>#REF!</v>
      </c>
      <c r="N12" s="32" t="e">
        <f>VLOOKUP($B12,#REF!,4,FALSE)</f>
        <v>#REF!</v>
      </c>
      <c r="O12" s="32" t="e">
        <f>VLOOKUP($B12,#REF!,5,FALSE)</f>
        <v>#REF!</v>
      </c>
      <c r="P12" s="32" t="e">
        <f>VLOOKUP($B12,#REF!,6,FALSE)</f>
        <v>#REF!</v>
      </c>
      <c r="Q12" s="32" t="e">
        <f>VLOOKUP($B12,#REF!,7,FALSE)</f>
        <v>#REF!</v>
      </c>
      <c r="R12" s="32" t="e">
        <f>VLOOKUP($B12,#REF!,8,FALSE)</f>
        <v>#REF!</v>
      </c>
      <c r="S12" s="32" t="e">
        <f>VLOOKUP($B12,#REF!,9,FALSE)</f>
        <v>#REF!</v>
      </c>
      <c r="T12" s="33" t="s">
        <v>1949</v>
      </c>
      <c r="U12" s="45">
        <f>COUNTIFS(B:B,"PPPR*",J:J,"=1")</f>
        <v>0</v>
      </c>
      <c r="V12" s="43">
        <f>COUNTIF(B:B,"PPPR*")</f>
        <v>20</v>
      </c>
      <c r="W12" s="43" t="e">
        <f>SUMIFS(L:L,B:B, "PPPR*")</f>
        <v>#N/A</v>
      </c>
      <c r="X12" s="43">
        <f>SUMIFS(K:K,B:B, "PPPR*")</f>
        <v>420</v>
      </c>
      <c r="Y12" s="44" t="e">
        <f t="shared" si="0"/>
        <v>#N/A</v>
      </c>
    </row>
    <row r="13" spans="1:25" ht="31" thickBot="1" x14ac:dyDescent="0.2">
      <c r="A13" s="31">
        <f t="shared" si="1"/>
        <v>11</v>
      </c>
      <c r="B13" s="37" t="s">
        <v>152</v>
      </c>
      <c r="C13" s="38" t="e">
        <f>VLOOKUP(B13,'Vendor-Security-Assessment'!A:D,2,FALSE)</f>
        <v>#N/A</v>
      </c>
      <c r="D13" s="31" t="e">
        <f>VLOOKUP(B13,'Vendor-Security-Assessment'!A:D,4,FALSE)</f>
        <v>#N/A</v>
      </c>
      <c r="E13" s="39" t="b">
        <f>IF(Table1[[#This Row],[Column11]]&gt;20,TRUE,FALSE)</f>
        <v>1</v>
      </c>
      <c r="F13" s="39" t="s">
        <v>11</v>
      </c>
      <c r="G13" s="40" t="s">
        <v>10</v>
      </c>
      <c r="H13" s="41">
        <v>1</v>
      </c>
      <c r="I13" s="31" t="e">
        <f>VLOOKUP(B13,'Vendor-Security-Assessment'!A:D,3,FALSE)</f>
        <v>#N/A</v>
      </c>
      <c r="J13" s="31" t="e">
        <f>IF(Table1[[#This Row],[Column7]]=Table1[[#This Row],[Column9]],1,0)</f>
        <v>#N/A</v>
      </c>
      <c r="K13" s="31">
        <f>IF(Table1[[#This Row],[Column8]]=1,25,"")</f>
        <v>25</v>
      </c>
      <c r="L13" s="31" t="e">
        <f>IF(Table1[[#This Row],[Column8]]=1,J13*K13,"")</f>
        <v>#N/A</v>
      </c>
      <c r="M13" s="32" t="e">
        <f>VLOOKUP($B13,#REF!,3,FALSE)</f>
        <v>#REF!</v>
      </c>
      <c r="N13" s="32" t="e">
        <f>VLOOKUP($B13,#REF!,4,FALSE)</f>
        <v>#REF!</v>
      </c>
      <c r="O13" s="32" t="e">
        <f>VLOOKUP($B13,#REF!,5,FALSE)</f>
        <v>#REF!</v>
      </c>
      <c r="P13" s="32" t="e">
        <f>VLOOKUP($B13,#REF!,6,FALSE)</f>
        <v>#REF!</v>
      </c>
      <c r="Q13" s="32" t="e">
        <f>VLOOKUP($B13,#REF!,7,FALSE)</f>
        <v>#REF!</v>
      </c>
      <c r="R13" s="32" t="e">
        <f>VLOOKUP($B13,#REF!,8,FALSE)</f>
        <v>#REF!</v>
      </c>
      <c r="S13" s="32" t="e">
        <f>VLOOKUP($B13,#REF!,9,FALSE)</f>
        <v>#REF!</v>
      </c>
      <c r="T13" s="33" t="s">
        <v>1952</v>
      </c>
      <c r="U13" s="45">
        <f>COUNTIFS(B:B,"SYST*",J:J,"=1")</f>
        <v>0</v>
      </c>
      <c r="V13" s="43">
        <f>COUNTIF(B:B,"SYST*")</f>
        <v>4</v>
      </c>
      <c r="W13" s="43" t="e">
        <f>SUMIFS(L:L,B:B, "SYST*")</f>
        <v>#N/A</v>
      </c>
      <c r="X13" s="43">
        <f>SUMIFS(K:K,B:B, "SYST*")</f>
        <v>70</v>
      </c>
      <c r="Y13" s="44" t="e">
        <f t="shared" si="0"/>
        <v>#N/A</v>
      </c>
    </row>
    <row r="14" spans="1:25" ht="31" thickBot="1" x14ac:dyDescent="0.2">
      <c r="A14" s="31">
        <f t="shared" si="1"/>
        <v>12</v>
      </c>
      <c r="B14" s="37" t="s">
        <v>153</v>
      </c>
      <c r="C14" s="38" t="e">
        <f>VLOOKUP(B14,'Vendor-Security-Assessment'!A:D,2,FALSE)</f>
        <v>#N/A</v>
      </c>
      <c r="D14" s="31" t="e">
        <f>VLOOKUP(B14,'Vendor-Security-Assessment'!A:D,4,FALSE)</f>
        <v>#N/A</v>
      </c>
      <c r="E14" s="39" t="b">
        <f>IF(Table1[[#This Row],[Column11]]&gt;20,TRUE,FALSE)</f>
        <v>0</v>
      </c>
      <c r="F14" s="39" t="s">
        <v>11</v>
      </c>
      <c r="G14" s="40" t="s">
        <v>10</v>
      </c>
      <c r="H14" s="41">
        <v>1</v>
      </c>
      <c r="I14" s="31" t="e">
        <f>VLOOKUP(B14,'Vendor-Security-Assessment'!A:D,3,FALSE)</f>
        <v>#N/A</v>
      </c>
      <c r="J14" s="31" t="e">
        <f>IF(Table1[[#This Row],[Column7]]=Table1[[#This Row],[Column9]],1,0)</f>
        <v>#N/A</v>
      </c>
      <c r="K14" s="31">
        <f>IF(Table1[[#This Row],[Column8]]=1,15,"")</f>
        <v>15</v>
      </c>
      <c r="L14" s="31" t="e">
        <f>IF(Table1[[#This Row],[Column8]]=1,J14*K14,"")</f>
        <v>#N/A</v>
      </c>
      <c r="M14" s="32" t="e">
        <f>VLOOKUP($B14,#REF!,3,FALSE)</f>
        <v>#REF!</v>
      </c>
      <c r="N14" s="32" t="e">
        <f>VLOOKUP($B14,#REF!,4,FALSE)</f>
        <v>#REF!</v>
      </c>
      <c r="O14" s="32" t="e">
        <f>VLOOKUP($B14,#REF!,5,FALSE)</f>
        <v>#REF!</v>
      </c>
      <c r="P14" s="32" t="e">
        <f>VLOOKUP($B14,#REF!,6,FALSE)</f>
        <v>#REF!</v>
      </c>
      <c r="Q14" s="32" t="e">
        <f>VLOOKUP($B14,#REF!,7,FALSE)</f>
        <v>#REF!</v>
      </c>
      <c r="R14" s="32" t="e">
        <f>VLOOKUP($B14,#REF!,8,FALSE)</f>
        <v>#REF!</v>
      </c>
      <c r="S14" s="32" t="e">
        <f>VLOOKUP($B14,#REF!,9,FALSE)</f>
        <v>#REF!</v>
      </c>
      <c r="T14" s="50" t="s">
        <v>1953</v>
      </c>
      <c r="U14" s="47">
        <f>COUNTIFS(B:B,"VULN*",J:J,"=1")</f>
        <v>5</v>
      </c>
      <c r="V14" s="48">
        <f>COUNTIF(B:B,"VULN*")</f>
        <v>9</v>
      </c>
      <c r="W14" s="48" t="e">
        <f>SUMIFS(L:L,B:B, "VULN*")</f>
        <v>#N/A</v>
      </c>
      <c r="X14" s="48">
        <f>SUMIFS(K:K,B:B, "VULN*")</f>
        <v>195</v>
      </c>
      <c r="Y14" s="49" t="e">
        <f t="shared" si="0"/>
        <v>#N/A</v>
      </c>
    </row>
    <row r="15" spans="1:25" ht="31" thickBot="1" x14ac:dyDescent="0.2">
      <c r="A15" s="31">
        <f t="shared" si="1"/>
        <v>13</v>
      </c>
      <c r="B15" s="37" t="s">
        <v>154</v>
      </c>
      <c r="C15" s="38" t="e">
        <f>VLOOKUP(B15,'Vendor-Security-Assessment'!A:D,2,FALSE)</f>
        <v>#N/A</v>
      </c>
      <c r="D15" s="31" t="e">
        <f>VLOOKUP(B15,'Vendor-Security-Assessment'!A:D,4,FALSE)</f>
        <v>#N/A</v>
      </c>
      <c r="E15" s="39" t="b">
        <f>IF(Table1[[#This Row],[Column11]]&gt;20,TRUE,FALSE)</f>
        <v>1</v>
      </c>
      <c r="F15" s="39" t="s">
        <v>11</v>
      </c>
      <c r="G15" s="40" t="s">
        <v>10</v>
      </c>
      <c r="H15" s="41">
        <v>1</v>
      </c>
      <c r="I15" s="31" t="e">
        <f>VLOOKUP(B15,'Vendor-Security-Assessment'!A:D,3,FALSE)</f>
        <v>#N/A</v>
      </c>
      <c r="J15" s="31" t="e">
        <f>IF(Table1[[#This Row],[Column7]]=Table1[[#This Row],[Column9]],1,0)</f>
        <v>#N/A</v>
      </c>
      <c r="K15" s="31">
        <f>IF(Table1[[#This Row],[Column8]]=1,25,"")</f>
        <v>25</v>
      </c>
      <c r="L15" s="31" t="e">
        <f>IF(Table1[[#This Row],[Column8]]=1,J15*K15,"")</f>
        <v>#N/A</v>
      </c>
      <c r="M15" s="32" t="e">
        <f>VLOOKUP($B15,#REF!,3,FALSE)</f>
        <v>#REF!</v>
      </c>
      <c r="N15" s="32" t="e">
        <f>VLOOKUP($B15,#REF!,4,FALSE)</f>
        <v>#REF!</v>
      </c>
      <c r="O15" s="32" t="e">
        <f>VLOOKUP($B15,#REF!,5,FALSE)</f>
        <v>#REF!</v>
      </c>
      <c r="P15" s="32" t="e">
        <f>VLOOKUP($B15,#REF!,6,FALSE)</f>
        <v>#REF!</v>
      </c>
      <c r="Q15" s="32" t="e">
        <f>VLOOKUP($B15,#REF!,7,FALSE)</f>
        <v>#REF!</v>
      </c>
      <c r="R15" s="32" t="e">
        <f>VLOOKUP($B15,#REF!,8,FALSE)</f>
        <v>#REF!</v>
      </c>
      <c r="S15" s="32" t="e">
        <f>VLOOKUP($B15,#REF!,9,FALSE)</f>
        <v>#REF!</v>
      </c>
      <c r="T15" s="31" t="e">
        <f>IF(I2="Yes","HIPAA","")</f>
        <v>#N/A</v>
      </c>
      <c r="U15" s="31" t="e">
        <f>IF(I2="Yes",(COUNTIFS(B:B,"HIPA*",J:J,"=1")),"")</f>
        <v>#N/A</v>
      </c>
      <c r="V15" s="31" t="e">
        <f>IF(I2="Yes",(COUNTIF(B:B,"HIPA*")),"")</f>
        <v>#N/A</v>
      </c>
      <c r="W15" s="31" t="e">
        <f>IF(I2="Yes",(SUMIFS(L:L,B:B, "HIPA*")),"")</f>
        <v>#N/A</v>
      </c>
      <c r="X15" s="31" t="e">
        <f>IF(I2="Yes",(SUMIFS(K:K,B:B, "HIPA*")),"")</f>
        <v>#N/A</v>
      </c>
      <c r="Y15" s="61" t="e">
        <f>IF(I2="Yes",(W15/X15),"")</f>
        <v>#N/A</v>
      </c>
    </row>
    <row r="16" spans="1:25" ht="28.5" customHeight="1" thickBot="1" x14ac:dyDescent="0.2">
      <c r="A16" s="31">
        <f t="shared" si="1"/>
        <v>14</v>
      </c>
      <c r="B16" s="55" t="s">
        <v>161</v>
      </c>
      <c r="C16" s="56" t="e">
        <f>VLOOKUP(B16,'Vendor-Security-Assessment'!A:D,2,FALSE)</f>
        <v>#N/A</v>
      </c>
      <c r="D16" s="54" t="e">
        <f>VLOOKUP(B16,'Vendor-Security-Assessment'!A:D,4,FALSE)</f>
        <v>#N/A</v>
      </c>
      <c r="E16" s="39" t="b">
        <f>IF(Table1[[#This Row],[Column11]]&gt;20,TRUE,FALSE)</f>
        <v>1</v>
      </c>
      <c r="F16" s="57" t="s">
        <v>1984</v>
      </c>
      <c r="G16" s="40" t="s">
        <v>10</v>
      </c>
      <c r="H16" s="41">
        <v>1</v>
      </c>
      <c r="I16" s="54" t="e">
        <f>VLOOKUP(B16,'Vendor-Security-Assessment'!A:D,3,FALSE)</f>
        <v>#N/A</v>
      </c>
      <c r="J16" s="31" t="e">
        <f>IF(VLOOKUP(Table1[[#This Row],[Column2]],#REF!,7,FALSE)="Yes",1,0)</f>
        <v>#REF!</v>
      </c>
      <c r="K16" s="31">
        <f>IF(Table1[[#This Row],[Column8]]=1,25,"")</f>
        <v>25</v>
      </c>
      <c r="L16" s="31" t="e">
        <f>IF(Table1[[#This Row],[Column8]]=1,J16*K16,"")</f>
        <v>#REF!</v>
      </c>
      <c r="M16" s="60" t="e">
        <f>VLOOKUP($B16,#REF!,3,FALSE)</f>
        <v>#REF!</v>
      </c>
      <c r="N16" s="60" t="e">
        <f>VLOOKUP($B16,#REF!,4,FALSE)</f>
        <v>#REF!</v>
      </c>
      <c r="O16" s="60" t="e">
        <f>VLOOKUP($B16,#REF!,5,FALSE)</f>
        <v>#REF!</v>
      </c>
      <c r="P16" s="60" t="e">
        <f>VLOOKUP($B16,#REF!,6,FALSE)</f>
        <v>#REF!</v>
      </c>
      <c r="Q16" s="60" t="e">
        <f>VLOOKUP($B16,#REF!,7,FALSE)</f>
        <v>#REF!</v>
      </c>
      <c r="R16" s="60" t="e">
        <f>VLOOKUP($B16,#REF!,8,FALSE)</f>
        <v>#REF!</v>
      </c>
      <c r="S16" s="32" t="e">
        <f>VLOOKUP($B16,#REF!,9,FALSE)</f>
        <v>#REF!</v>
      </c>
      <c r="T16" s="31" t="e">
        <f>IF(I3="Yes","Mobile App","")</f>
        <v>#N/A</v>
      </c>
      <c r="U16" s="31" t="e">
        <f>IF(I3="Yes",(COUNTIFS(B:B,"MAPP*",J:J,"=1")),"")</f>
        <v>#N/A</v>
      </c>
      <c r="V16" s="31" t="e">
        <f>IF(I3="Yes",(COUNTIF(B:B,"MAPP*")),"")</f>
        <v>#N/A</v>
      </c>
      <c r="W16" s="31" t="e">
        <f>IF(I3="Yes",(SUMIFS(L:L,B:B, "MAPP*")),"")</f>
        <v>#N/A</v>
      </c>
      <c r="X16" s="31" t="e">
        <f>IF(I3="Yes",(SUMIFS(K:K,B:B, "MAPP*")),"")</f>
        <v>#N/A</v>
      </c>
      <c r="Y16" s="61" t="e">
        <f>IF(I3="Yes",(W16/X16),"")</f>
        <v>#N/A</v>
      </c>
    </row>
    <row r="17" spans="1:25" ht="28.5" customHeight="1" thickBot="1" x14ac:dyDescent="0.2">
      <c r="A17" s="31">
        <f t="shared" si="1"/>
        <v>15</v>
      </c>
      <c r="B17" s="55" t="s">
        <v>162</v>
      </c>
      <c r="C17" s="56" t="e">
        <f>VLOOKUP(B17,'Vendor-Security-Assessment'!A:D,2,FALSE)</f>
        <v>#N/A</v>
      </c>
      <c r="D17" s="54" t="e">
        <f>VLOOKUP(B17,'Vendor-Security-Assessment'!A:D,4,FALSE)</f>
        <v>#N/A</v>
      </c>
      <c r="E17" s="39" t="b">
        <f>IF(Table1[[#This Row],[Column11]]&gt;20,TRUE,FALSE)</f>
        <v>1</v>
      </c>
      <c r="F17" s="57" t="s">
        <v>1984</v>
      </c>
      <c r="G17" s="40" t="s">
        <v>10</v>
      </c>
      <c r="H17" s="41">
        <v>1</v>
      </c>
      <c r="I17" s="54" t="e">
        <f>VLOOKUP(B17,'Vendor-Security-Assessment'!A:D,3,FALSE)</f>
        <v>#N/A</v>
      </c>
      <c r="J17" s="31" t="e">
        <f>IF(VLOOKUP(Table1[[#This Row],[Column2]],#REF!,7,FALSE)="Yes",1,0)</f>
        <v>#REF!</v>
      </c>
      <c r="K17" s="31">
        <f>IF(Table1[[#This Row],[Column8]]=1,25,"")</f>
        <v>25</v>
      </c>
      <c r="L17" s="31" t="e">
        <f>IF(Table1[[#This Row],[Column8]]=1,J17*K17,"")</f>
        <v>#REF!</v>
      </c>
      <c r="M17" s="60" t="e">
        <f>VLOOKUP($B17,#REF!,3,FALSE)</f>
        <v>#REF!</v>
      </c>
      <c r="N17" s="60" t="e">
        <f>VLOOKUP($B17,#REF!,4,FALSE)</f>
        <v>#REF!</v>
      </c>
      <c r="O17" s="60" t="e">
        <f>VLOOKUP($B17,#REF!,5,FALSE)</f>
        <v>#REF!</v>
      </c>
      <c r="P17" s="60" t="e">
        <f>VLOOKUP($B17,#REF!,6,FALSE)</f>
        <v>#REF!</v>
      </c>
      <c r="Q17" s="60" t="e">
        <f>VLOOKUP($B17,#REF!,7,FALSE)</f>
        <v>#REF!</v>
      </c>
      <c r="R17" s="60" t="e">
        <f>VLOOKUP($B17,#REF!,8,FALSE)</f>
        <v>#REF!</v>
      </c>
      <c r="S17" s="32" t="e">
        <f>VLOOKUP($B17,#REF!,9,FALSE)</f>
        <v>#REF!</v>
      </c>
      <c r="T17" s="31" t="e">
        <f>IF(I4="Yes","Third Parties","")</f>
        <v>#N/A</v>
      </c>
      <c r="U17" s="31" t="e">
        <f>IF(I4="Yes",(COUNTIFS(B:B,"THRD*",J:J,"=1")),"")</f>
        <v>#N/A</v>
      </c>
      <c r="V17" s="31" t="e">
        <f>IF(I4="Yes",(COUNTIF(B:B,"THRD*")),"")</f>
        <v>#N/A</v>
      </c>
      <c r="W17" s="31" t="e">
        <f>IF(I4="Yes",(SUMIFS(L:L,B:B, "THRD*")),"")</f>
        <v>#N/A</v>
      </c>
      <c r="X17" s="31" t="e">
        <f>IF(I4="Yes",(SUMIFS(K:K,B:B, "THRD*")),"")</f>
        <v>#N/A</v>
      </c>
      <c r="Y17" s="61" t="e">
        <f>IF(I4="Yes",(W17/X17),"")</f>
        <v>#N/A</v>
      </c>
    </row>
    <row r="18" spans="1:25" ht="32" customHeight="1" thickBot="1" x14ac:dyDescent="0.2">
      <c r="A18" s="31">
        <f t="shared" si="1"/>
        <v>16</v>
      </c>
      <c r="B18" s="55" t="s">
        <v>163</v>
      </c>
      <c r="C18" s="56" t="e">
        <f>VLOOKUP(B18,'Vendor-Security-Assessment'!A:D,2,FALSE)</f>
        <v>#N/A</v>
      </c>
      <c r="D18" s="54" t="e">
        <f>VLOOKUP(B18,'Vendor-Security-Assessment'!A:D,4,FALSE)</f>
        <v>#N/A</v>
      </c>
      <c r="E18" s="39" t="b">
        <f>IF(Table1[[#This Row],[Column11]]&gt;20,TRUE,FALSE)</f>
        <v>1</v>
      </c>
      <c r="F18" s="57" t="s">
        <v>1984</v>
      </c>
      <c r="G18" s="40" t="s">
        <v>10</v>
      </c>
      <c r="H18" s="41">
        <v>1</v>
      </c>
      <c r="I18" s="54" t="e">
        <f>VLOOKUP(B18,'Vendor-Security-Assessment'!A:D,3,FALSE)</f>
        <v>#N/A</v>
      </c>
      <c r="J18" s="31" t="e">
        <f>IF(VLOOKUP(Table1[[#This Row],[Column2]],#REF!,7,FALSE)="Yes",1,0)</f>
        <v>#REF!</v>
      </c>
      <c r="K18" s="31">
        <f>IF(Table1[[#This Row],[Column8]]=1,25,"")</f>
        <v>25</v>
      </c>
      <c r="L18" s="31" t="e">
        <f>IF(Table1[[#This Row],[Column8]]=1,J18*K18,"")</f>
        <v>#REF!</v>
      </c>
      <c r="M18" s="60" t="e">
        <f>VLOOKUP($B18,#REF!,3,FALSE)</f>
        <v>#REF!</v>
      </c>
      <c r="N18" s="60" t="e">
        <f>VLOOKUP($B18,#REF!,4,FALSE)</f>
        <v>#REF!</v>
      </c>
      <c r="O18" s="60" t="e">
        <f>VLOOKUP($B18,#REF!,5,FALSE)</f>
        <v>#REF!</v>
      </c>
      <c r="P18" s="60" t="e">
        <f>VLOOKUP($B18,#REF!,6,FALSE)</f>
        <v>#REF!</v>
      </c>
      <c r="Q18" s="60" t="e">
        <f>VLOOKUP($B18,#REF!,7,FALSE)</f>
        <v>#REF!</v>
      </c>
      <c r="R18" s="60" t="e">
        <f>VLOOKUP($B18,#REF!,8,FALSE)</f>
        <v>#REF!</v>
      </c>
      <c r="S18" s="32" t="e">
        <f>VLOOKUP($B18,#REF!,9,FALSE)</f>
        <v>#REF!</v>
      </c>
      <c r="T18" s="31" t="e">
        <f>IF(I5="Yes","Business Continuity Plan","")</f>
        <v>#N/A</v>
      </c>
      <c r="U18" s="31" t="e">
        <f>IF(I5="Yes",(COUNTIFS(B:B,"BCPL*",J:J,"=1")),"")</f>
        <v>#N/A</v>
      </c>
      <c r="V18" s="31" t="e">
        <f>IF(I5="Yes",(COUNTIF(B:B,"BCPL*")),"")</f>
        <v>#N/A</v>
      </c>
      <c r="W18" s="31" t="e">
        <f>IF(I5="Yes",(SUMIFS(L:L,B:B, "BCPL*")),"")</f>
        <v>#N/A</v>
      </c>
      <c r="X18" s="31" t="e">
        <f>IF(I5="Yes",(SUMIFS(K:K,B:B, "BCPL*")),"")</f>
        <v>#N/A</v>
      </c>
      <c r="Y18" s="61" t="e">
        <f>IF(I5="Yes",(W18/X18),"")</f>
        <v>#N/A</v>
      </c>
    </row>
    <row r="19" spans="1:25" ht="31" thickBot="1" x14ac:dyDescent="0.2">
      <c r="A19" s="31">
        <f t="shared" si="1"/>
        <v>17</v>
      </c>
      <c r="B19" s="55" t="s">
        <v>400</v>
      </c>
      <c r="C19" s="56" t="e">
        <f>VLOOKUP(B19,'Vendor-Security-Assessment'!A:D,2,FALSE)</f>
        <v>#N/A</v>
      </c>
      <c r="D19" s="54" t="e">
        <f>VLOOKUP(B19,'Vendor-Security-Assessment'!A:D,4,FALSE)</f>
        <v>#N/A</v>
      </c>
      <c r="E19" s="39" t="b">
        <f>IF(Table1[[#This Row],[Column11]]&gt;20,TRUE,FALSE)</f>
        <v>1</v>
      </c>
      <c r="F19" s="57" t="s">
        <v>1984</v>
      </c>
      <c r="G19" s="40" t="s">
        <v>10</v>
      </c>
      <c r="H19" s="41">
        <v>1</v>
      </c>
      <c r="I19" s="54" t="e">
        <f>VLOOKUP(B19,'Vendor-Security-Assessment'!A:D,3,FALSE)</f>
        <v>#N/A</v>
      </c>
      <c r="J19" s="31" t="e">
        <f>IF(VLOOKUP(Table1[[#This Row],[Column2]],#REF!,7,FALSE)="Yes",1,0)</f>
        <v>#REF!</v>
      </c>
      <c r="K19" s="31">
        <f>IF(Table1[[#This Row],[Column8]]=1,25,"")</f>
        <v>25</v>
      </c>
      <c r="L19" s="31" t="e">
        <f>IF(Table1[[#This Row],[Column8]]=1,J19*K19,"")</f>
        <v>#REF!</v>
      </c>
      <c r="M19" s="60" t="e">
        <f>VLOOKUP($B19,#REF!,3,FALSE)</f>
        <v>#REF!</v>
      </c>
      <c r="N19" s="60" t="e">
        <f>VLOOKUP($B19,#REF!,4,FALSE)</f>
        <v>#REF!</v>
      </c>
      <c r="O19" s="60" t="e">
        <f>VLOOKUP($B19,#REF!,5,FALSE)</f>
        <v>#REF!</v>
      </c>
      <c r="P19" s="60" t="e">
        <f>VLOOKUP($B19,#REF!,6,FALSE)</f>
        <v>#REF!</v>
      </c>
      <c r="Q19" s="60" t="e">
        <f>VLOOKUP($B19,#REF!,7,FALSE)</f>
        <v>#REF!</v>
      </c>
      <c r="R19" s="60" t="e">
        <f>VLOOKUP($B19,#REF!,8,FALSE)</f>
        <v>#REF!</v>
      </c>
      <c r="S19" s="32" t="e">
        <f>VLOOKUP($B19,#REF!,9,FALSE)</f>
        <v>#REF!</v>
      </c>
      <c r="T19" s="31" t="e">
        <f>IF(I7="Yes","Disaster Recovery Plan","")</f>
        <v>#N/A</v>
      </c>
      <c r="U19" s="31" t="e">
        <f>IF(I7="Yes",(COUNTIFS(B:B,"DRPL*",J:J,"=1")),"")</f>
        <v>#N/A</v>
      </c>
      <c r="V19" s="31" t="e">
        <f>IF(I7="Yes",(COUNTIF(B:B,"DRPL*")),"")</f>
        <v>#N/A</v>
      </c>
      <c r="W19" s="31" t="e">
        <f>IF(I7="Yes",(SUMIFS(L:L,B:B, "DRPL*")),"")</f>
        <v>#N/A</v>
      </c>
      <c r="X19" s="31" t="e">
        <f>IF(I7="Yes",(SUMIFS(K:K,B:B, "DRPL*")),"")</f>
        <v>#N/A</v>
      </c>
      <c r="Y19" s="61" t="e">
        <f t="shared" ref="Y19:Y21" si="3">IF(I7="Yes",(W19/X19),"")</f>
        <v>#N/A</v>
      </c>
    </row>
    <row r="20" spans="1:25" ht="16" thickBot="1" x14ac:dyDescent="0.2">
      <c r="A20" s="31">
        <f t="shared" si="1"/>
        <v>18</v>
      </c>
      <c r="B20" s="55" t="s">
        <v>164</v>
      </c>
      <c r="C20" s="56" t="e">
        <f>VLOOKUP(B20,'Vendor-Security-Assessment'!A:D,2,FALSE)</f>
        <v>#N/A</v>
      </c>
      <c r="D20" s="54" t="e">
        <f>VLOOKUP(B20,'Vendor-Security-Assessment'!A:D,4,FALSE)</f>
        <v>#N/A</v>
      </c>
      <c r="E20" s="39" t="b">
        <f>IF(Table1[[#This Row],[Column11]]&gt;20,TRUE,FALSE)</f>
        <v>0</v>
      </c>
      <c r="F20" s="39" t="s">
        <v>84</v>
      </c>
      <c r="G20" s="58" t="s">
        <v>10</v>
      </c>
      <c r="H20" s="59">
        <v>1</v>
      </c>
      <c r="I20" s="54" t="e">
        <f>VLOOKUP(B20,'Vendor-Security-Assessment'!A:D,3,FALSE)</f>
        <v>#N/A</v>
      </c>
      <c r="J20" s="31" t="e">
        <f>IF(Table1[[#This Row],[Column7]]=Table1[[#This Row],[Column9]],1,0)</f>
        <v>#N/A</v>
      </c>
      <c r="K20" s="31">
        <f>IF(Table1[[#This Row],[Column8]]=1,20,"")</f>
        <v>20</v>
      </c>
      <c r="L20" s="31" t="e">
        <f>IF(Table1[[#This Row],[Column8]]=1,J20*K20,"")</f>
        <v>#N/A</v>
      </c>
      <c r="M20" s="32" t="e">
        <f>VLOOKUP($B20,#REF!,3,FALSE)</f>
        <v>#REF!</v>
      </c>
      <c r="N20" s="60" t="e">
        <f>VLOOKUP($B20,#REF!,4,FALSE)</f>
        <v>#REF!</v>
      </c>
      <c r="O20" s="60" t="e">
        <f>VLOOKUP($B20,#REF!,5,FALSE)</f>
        <v>#REF!</v>
      </c>
      <c r="P20" s="60" t="e">
        <f>VLOOKUP($B20,#REF!,6,FALSE)</f>
        <v>#REF!</v>
      </c>
      <c r="Q20" s="60" t="e">
        <f>VLOOKUP($B20,#REF!,7,FALSE)</f>
        <v>#REF!</v>
      </c>
      <c r="R20" s="60" t="e">
        <f>VLOOKUP($B20,#REF!,8,FALSE)</f>
        <v>#REF!</v>
      </c>
      <c r="S20" s="32" t="e">
        <f>VLOOKUP($B20,#REF!,9,FALSE)</f>
        <v>#REF!</v>
      </c>
      <c r="T20" s="31" t="e">
        <f>IF(I8="Yes","PCI DSS","")</f>
        <v>#N/A</v>
      </c>
      <c r="U20" s="31" t="e">
        <f>IF(I8="Yes",(COUNTIFS(B:B,"PCID*",J:J,"=1")),"")</f>
        <v>#N/A</v>
      </c>
      <c r="V20" s="31" t="e">
        <f>IF(I8="Yes",(COUNTIF(B:B,"PCID*")),"")</f>
        <v>#N/A</v>
      </c>
      <c r="W20" s="31" t="e">
        <f>IF(I8="Yes",(SUMIFS(L:L,B:B, "PCID*")),"")</f>
        <v>#N/A</v>
      </c>
      <c r="X20" s="31" t="e">
        <f>IF(I8="Yes",(SUMIFS(K:K,B:B, "PCID*")),"")</f>
        <v>#N/A</v>
      </c>
      <c r="Y20" s="61" t="e">
        <f t="shared" si="3"/>
        <v>#N/A</v>
      </c>
    </row>
    <row r="21" spans="1:25" ht="16" thickBot="1" x14ac:dyDescent="0.2">
      <c r="A21" s="31">
        <f t="shared" si="1"/>
        <v>19</v>
      </c>
      <c r="B21" s="37" t="s">
        <v>165</v>
      </c>
      <c r="C21" s="38" t="e">
        <f>VLOOKUP(B21,'Vendor-Security-Assessment'!A:D,2,FALSE)</f>
        <v>#N/A</v>
      </c>
      <c r="D21" s="31" t="e">
        <f>VLOOKUP(B21,'Vendor-Security-Assessment'!A:D,4,FALSE)</f>
        <v>#N/A</v>
      </c>
      <c r="E21" s="39" t="b">
        <f>IF(Table1[[#This Row],[Column11]]&gt;20,TRUE,FALSE)</f>
        <v>0</v>
      </c>
      <c r="F21" s="39" t="s">
        <v>84</v>
      </c>
      <c r="G21" s="40" t="s">
        <v>14</v>
      </c>
      <c r="H21" s="41">
        <v>1</v>
      </c>
      <c r="I21" s="54" t="e">
        <f>VLOOKUP(B21,'Vendor-Security-Assessment'!A:D,3,FALSE)</f>
        <v>#N/A</v>
      </c>
      <c r="J21" s="31" t="e">
        <f>IF(Table1[[#This Row],[Column7]]=Table1[[#This Row],[Column9]],1,0)</f>
        <v>#N/A</v>
      </c>
      <c r="K21" s="31">
        <f>IF(Table1[[#This Row],[Column8]]=1,20,"")</f>
        <v>20</v>
      </c>
      <c r="L21" s="31" t="e">
        <f>IF(Table1[[#This Row],[Column8]]=1,J21*K21,"")</f>
        <v>#N/A</v>
      </c>
      <c r="M21" s="32" t="e">
        <f>VLOOKUP($B21,#REF!,3,FALSE)</f>
        <v>#REF!</v>
      </c>
      <c r="N21" s="32" t="e">
        <f>VLOOKUP($B21,#REF!,4,FALSE)</f>
        <v>#REF!</v>
      </c>
      <c r="O21" s="32" t="e">
        <f>VLOOKUP($B21,#REF!,5,FALSE)</f>
        <v>#REF!</v>
      </c>
      <c r="P21" s="32" t="e">
        <f>VLOOKUP($B21,#REF!,6,FALSE)</f>
        <v>#REF!</v>
      </c>
      <c r="Q21" s="32" t="e">
        <f>VLOOKUP($B21,#REF!,7,FALSE)</f>
        <v>#REF!</v>
      </c>
      <c r="R21" s="32" t="e">
        <f>VLOOKUP($B21,#REF!,8,FALSE)</f>
        <v>#REF!</v>
      </c>
      <c r="S21" s="32" t="e">
        <f>VLOOKUP($B21,#REF!,9,FALSE)</f>
        <v>#REF!</v>
      </c>
      <c r="T21" s="31" t="e">
        <f>IF(I9="Yes","Consulting Only","")</f>
        <v>#N/A</v>
      </c>
      <c r="U21" s="31" t="e">
        <f>IF(I9="Yes",(COUNTIFS(B:B,"CONS*",J:J,"=1")),"")</f>
        <v>#N/A</v>
      </c>
      <c r="V21" s="31" t="e">
        <f>IF(I9="Yes",(COUNTIF(B:B,"CONS*")),"")</f>
        <v>#N/A</v>
      </c>
      <c r="W21" s="31" t="e">
        <f>IF(I9="Yes",(SUMIFS(L:L,B:B, "CONS*")),"")</f>
        <v>#N/A</v>
      </c>
      <c r="X21" s="31" t="e">
        <f>IF(I9="Yes",(SUMIFS(K:K,B:B, "CONS*")),"")</f>
        <v>#N/A</v>
      </c>
      <c r="Y21" s="61" t="e">
        <f t="shared" si="3"/>
        <v>#N/A</v>
      </c>
    </row>
    <row r="22" spans="1:25" ht="16" thickBot="1" x14ac:dyDescent="0.2">
      <c r="A22" s="31">
        <f t="shared" si="1"/>
        <v>20</v>
      </c>
      <c r="B22" s="37" t="s">
        <v>166</v>
      </c>
      <c r="C22" s="38" t="e">
        <f>VLOOKUP(B22,'Vendor-Security-Assessment'!A:D,2,FALSE)</f>
        <v>#N/A</v>
      </c>
      <c r="D22" s="31" t="e">
        <f>VLOOKUP(B22,'Vendor-Security-Assessment'!A:D,4,FALSE)</f>
        <v>#N/A</v>
      </c>
      <c r="E22" s="39" t="b">
        <f>IF(Table1[[#This Row],[Column11]]&gt;20,TRUE,FALSE)</f>
        <v>1</v>
      </c>
      <c r="F22" s="39" t="s">
        <v>84</v>
      </c>
      <c r="G22" s="40" t="s">
        <v>14</v>
      </c>
      <c r="H22" s="41">
        <v>1</v>
      </c>
      <c r="I22" s="54" t="e">
        <f>VLOOKUP(B22,'Vendor-Security-Assessment'!A:D,3,FALSE)</f>
        <v>#N/A</v>
      </c>
      <c r="J22" s="31" t="e">
        <f>IF(Table1[[#This Row],[Column7]]=Table1[[#This Row],[Column9]],1,0)</f>
        <v>#N/A</v>
      </c>
      <c r="K22" s="31">
        <f>IF(Table1[[#This Row],[Column8]]=1,25,"")</f>
        <v>25</v>
      </c>
      <c r="L22" s="31" t="e">
        <f>IF(Table1[[#This Row],[Column8]]=1,J22*K22,"")</f>
        <v>#N/A</v>
      </c>
      <c r="M22" s="32" t="e">
        <f>VLOOKUP($B22,#REF!,3,FALSE)</f>
        <v>#REF!</v>
      </c>
      <c r="N22" s="32" t="e">
        <f>VLOOKUP($B22,#REF!,4,FALSE)</f>
        <v>#REF!</v>
      </c>
      <c r="O22" s="32" t="e">
        <f>VLOOKUP($B22,#REF!,5,FALSE)</f>
        <v>#REF!</v>
      </c>
      <c r="P22" s="32" t="e">
        <f>VLOOKUP($B22,#REF!,6,FALSE)</f>
        <v>#REF!</v>
      </c>
      <c r="Q22" s="32" t="e">
        <f>VLOOKUP($B22,#REF!,7,FALSE)</f>
        <v>#REF!</v>
      </c>
      <c r="R22" s="32" t="e">
        <f>VLOOKUP($B22,#REF!,8,FALSE)</f>
        <v>#REF!</v>
      </c>
      <c r="S22" s="32" t="e">
        <f>VLOOKUP($B22,#REF!,9,FALSE)</f>
        <v>#REF!</v>
      </c>
      <c r="W22" s="31" t="s">
        <v>1989</v>
      </c>
      <c r="Y22" s="31" t="s">
        <v>1990</v>
      </c>
    </row>
    <row r="23" spans="1:25" ht="16" thickBot="1" x14ac:dyDescent="0.2">
      <c r="A23" s="31">
        <f t="shared" si="1"/>
        <v>21</v>
      </c>
      <c r="B23" s="37" t="s">
        <v>167</v>
      </c>
      <c r="C23" s="38" t="e">
        <f>VLOOKUP(B23,'Vendor-Security-Assessment'!A:D,2,FALSE)</f>
        <v>#N/A</v>
      </c>
      <c r="D23" s="31" t="e">
        <f>VLOOKUP(B23,'Vendor-Security-Assessment'!A:D,4,FALSE)</f>
        <v>#N/A</v>
      </c>
      <c r="E23" s="39" t="b">
        <f>IF(Table1[[#This Row],[Column11]]&gt;20,TRUE,FALSE)</f>
        <v>0</v>
      </c>
      <c r="F23" s="39" t="s">
        <v>84</v>
      </c>
      <c r="G23" s="40" t="s">
        <v>14</v>
      </c>
      <c r="H23" s="41">
        <v>1</v>
      </c>
      <c r="I23" s="54" t="e">
        <f>VLOOKUP(B23,'Vendor-Security-Assessment'!A:D,3,FALSE)</f>
        <v>#N/A</v>
      </c>
      <c r="J23" s="31" t="e">
        <f>IF(Table1[[#This Row],[Column7]]=Table1[[#This Row],[Column9]],1,0)</f>
        <v>#N/A</v>
      </c>
      <c r="K23" s="31">
        <f>IF(Table1[[#This Row],[Column8]]=1,20,"")</f>
        <v>20</v>
      </c>
      <c r="L23" s="31" t="e">
        <f>IF(Table1[[#This Row],[Column8]]=1,J23*K23,"")</f>
        <v>#N/A</v>
      </c>
      <c r="M23" s="32" t="e">
        <f>VLOOKUP($B23,#REF!,3,FALSE)</f>
        <v>#REF!</v>
      </c>
      <c r="N23" s="32" t="e">
        <f>VLOOKUP($B23,#REF!,4,FALSE)</f>
        <v>#REF!</v>
      </c>
      <c r="O23" s="32" t="e">
        <f>VLOOKUP($B23,#REF!,5,FALSE)</f>
        <v>#REF!</v>
      </c>
      <c r="P23" s="32" t="e">
        <f>VLOOKUP($B23,#REF!,6,FALSE)</f>
        <v>#REF!</v>
      </c>
      <c r="Q23" s="32" t="e">
        <f>VLOOKUP($B23,#REF!,7,FALSE)</f>
        <v>#REF!</v>
      </c>
      <c r="R23" s="32" t="e">
        <f>VLOOKUP($B23,#REF!,8,FALSE)</f>
        <v>#REF!</v>
      </c>
      <c r="S23" s="32" t="e">
        <f>VLOOKUP($B23,#REF!,9,FALSE)</f>
        <v>#REF!</v>
      </c>
      <c r="T23" s="51"/>
      <c r="U23" s="52">
        <f>SUM(U2:U14)</f>
        <v>20</v>
      </c>
      <c r="V23" s="52">
        <f>SUM(V2:V14)</f>
        <v>158</v>
      </c>
      <c r="W23" s="63" t="e">
        <f>AVERAGE(Y2:Y14)</f>
        <v>#N/A</v>
      </c>
      <c r="X23" s="51" t="e">
        <f>IF(W23&gt;=0.9,"A",IF(W23&gt;=0.8,"B",IF(W23&gt;=0.7,"C",IF(W23&gt;=0.6,"D","F"))))</f>
        <v>#N/A</v>
      </c>
      <c r="Y23" s="51" t="e">
        <f>SUM(W2:W21)</f>
        <v>#N/A</v>
      </c>
    </row>
    <row r="24" spans="1:25" ht="16" thickBot="1" x14ac:dyDescent="0.2">
      <c r="A24" s="31">
        <f t="shared" si="1"/>
        <v>22</v>
      </c>
      <c r="B24" s="37" t="s">
        <v>168</v>
      </c>
      <c r="C24" s="38" t="e">
        <f>VLOOKUP(B24,'Vendor-Security-Assessment'!A:D,2,FALSE)</f>
        <v>#N/A</v>
      </c>
      <c r="D24" s="31" t="e">
        <f>VLOOKUP(B24,'Vendor-Security-Assessment'!A:D,4,FALSE)</f>
        <v>#N/A</v>
      </c>
      <c r="E24" s="39" t="b">
        <f>IF(Table1[[#This Row],[Column11]]&gt;20,TRUE,FALSE)</f>
        <v>0</v>
      </c>
      <c r="F24" s="39" t="s">
        <v>84</v>
      </c>
      <c r="G24" s="40" t="s">
        <v>10</v>
      </c>
      <c r="H24" s="41">
        <v>1</v>
      </c>
      <c r="I24" s="54" t="e">
        <f>VLOOKUP(B24,'Vendor-Security-Assessment'!A:D,3,FALSE)</f>
        <v>#N/A</v>
      </c>
      <c r="J24" s="31" t="e">
        <f>IF(Table1[[#This Row],[Column7]]=Table1[[#This Row],[Column9]],1,0)</f>
        <v>#N/A</v>
      </c>
      <c r="K24" s="31">
        <f>IF(Table1[[#This Row],[Column8]]=1,20,"")</f>
        <v>20</v>
      </c>
      <c r="L24" s="31" t="e">
        <f>IF(Table1[[#This Row],[Column8]]=1,J24*K24,"")</f>
        <v>#N/A</v>
      </c>
      <c r="M24" s="32" t="e">
        <f>VLOOKUP($B24,#REF!,3,FALSE)</f>
        <v>#REF!</v>
      </c>
      <c r="N24" s="32" t="e">
        <f>VLOOKUP($B24,#REF!,4,FALSE)</f>
        <v>#REF!</v>
      </c>
      <c r="O24" s="32" t="e">
        <f>VLOOKUP($B24,#REF!,5,FALSE)</f>
        <v>#REF!</v>
      </c>
      <c r="P24" s="32" t="e">
        <f>VLOOKUP($B24,#REF!,6,FALSE)</f>
        <v>#REF!</v>
      </c>
      <c r="Q24" s="32" t="e">
        <f>VLOOKUP($B24,#REF!,7,FALSE)</f>
        <v>#REF!</v>
      </c>
      <c r="R24" s="32" t="e">
        <f>VLOOKUP($B24,#REF!,8,FALSE)</f>
        <v>#REF!</v>
      </c>
      <c r="S24" s="32" t="e">
        <f>VLOOKUP($B24,#REF!,9,FALSE)</f>
        <v>#REF!</v>
      </c>
    </row>
    <row r="25" spans="1:25" ht="16" thickBot="1" x14ac:dyDescent="0.2">
      <c r="A25" s="31">
        <f t="shared" si="1"/>
        <v>23</v>
      </c>
      <c r="B25" s="37" t="s">
        <v>169</v>
      </c>
      <c r="C25" s="38" t="e">
        <f>VLOOKUP(B25,'Vendor-Security-Assessment'!A:D,2,FALSE)</f>
        <v>#N/A</v>
      </c>
      <c r="D25" s="31" t="e">
        <f>VLOOKUP(B25,'Vendor-Security-Assessment'!A:D,4,FALSE)</f>
        <v>#N/A</v>
      </c>
      <c r="E25" s="39" t="b">
        <f>IF(Table1[[#This Row],[Column11]]&gt;20,TRUE,FALSE)</f>
        <v>1</v>
      </c>
      <c r="F25" s="39" t="s">
        <v>84</v>
      </c>
      <c r="G25" s="40" t="s">
        <v>14</v>
      </c>
      <c r="H25" s="41">
        <v>1</v>
      </c>
      <c r="I25" s="54" t="e">
        <f>VLOOKUP(B25,'Vendor-Security-Assessment'!A:D,3,FALSE)</f>
        <v>#N/A</v>
      </c>
      <c r="J25" s="31" t="e">
        <f>IF(Table1[[#This Row],[Column7]]=Table1[[#This Row],[Column9]],1,0)</f>
        <v>#N/A</v>
      </c>
      <c r="K25" s="31">
        <f>IF(Table1[[#This Row],[Column8]]=1,25,"")</f>
        <v>25</v>
      </c>
      <c r="L25" s="31" t="e">
        <f>IF(Table1[[#This Row],[Column8]]=1,J25*K25,"")</f>
        <v>#N/A</v>
      </c>
      <c r="M25" s="32" t="e">
        <f>VLOOKUP($B25,#REF!,3,FALSE)</f>
        <v>#REF!</v>
      </c>
      <c r="N25" s="32" t="e">
        <f>VLOOKUP($B25,#REF!,4,FALSE)</f>
        <v>#REF!</v>
      </c>
      <c r="O25" s="32" t="e">
        <f>VLOOKUP($B25,#REF!,5,FALSE)</f>
        <v>#REF!</v>
      </c>
      <c r="P25" s="32" t="e">
        <f>VLOOKUP($B25,#REF!,6,FALSE)</f>
        <v>#REF!</v>
      </c>
      <c r="Q25" s="32" t="e">
        <f>VLOOKUP($B25,#REF!,7,FALSE)</f>
        <v>#REF!</v>
      </c>
      <c r="R25" s="32" t="e">
        <f>VLOOKUP($B25,#REF!,8,FALSE)</f>
        <v>#REF!</v>
      </c>
      <c r="S25" s="32" t="e">
        <f>VLOOKUP($B25,#REF!,9,FALSE)</f>
        <v>#REF!</v>
      </c>
    </row>
    <row r="26" spans="1:25" ht="16" thickBot="1" x14ac:dyDescent="0.2">
      <c r="A26" s="31">
        <f t="shared" si="1"/>
        <v>24</v>
      </c>
      <c r="B26" s="37" t="e">
        <f>IF(I25="Yes","CONS-07","")</f>
        <v>#N/A</v>
      </c>
      <c r="C26" s="38" t="e">
        <f>VLOOKUP(B26,'Vendor-Security-Assessment'!A:D,2,FALSE)</f>
        <v>#N/A</v>
      </c>
      <c r="D26" s="31" t="e">
        <f>VLOOKUP(B26,'Vendor-Security-Assessment'!A:D,4,FALSE)</f>
        <v>#N/A</v>
      </c>
      <c r="E26" s="39" t="e">
        <f>IF(Table1[[#This Row],[Column11]]&gt;20,TRUE,FALSE)</f>
        <v>#N/A</v>
      </c>
      <c r="F26" s="39" t="s">
        <v>84</v>
      </c>
      <c r="G26" s="40" t="s">
        <v>10</v>
      </c>
      <c r="H26" s="41" t="e">
        <f>IF(I25="Yes",1,0)</f>
        <v>#N/A</v>
      </c>
      <c r="I26" s="54" t="e">
        <f>VLOOKUP(B26,'Vendor-Security-Assessment'!A:D,3,FALSE)</f>
        <v>#N/A</v>
      </c>
      <c r="J26" s="31" t="e">
        <f>IF(Table1[[#This Row],[Column7]]=Table1[[#This Row],[Column9]],1,0)</f>
        <v>#N/A</v>
      </c>
      <c r="K26" s="31" t="e">
        <f>IF(Table1[[#This Row],[Column8]]=1,25,"")</f>
        <v>#N/A</v>
      </c>
      <c r="L26" s="31" t="e">
        <f>IF(Table1[[#This Row],[Column8]]=1,J26*K26,"")</f>
        <v>#N/A</v>
      </c>
      <c r="M26" s="32" t="e">
        <f>VLOOKUP($B26,#REF!,3,FALSE)</f>
        <v>#N/A</v>
      </c>
      <c r="N26" s="32" t="e">
        <f>VLOOKUP($B26,#REF!,4,FALSE)</f>
        <v>#N/A</v>
      </c>
      <c r="O26" s="32" t="e">
        <f>VLOOKUP($B26,#REF!,5,FALSE)</f>
        <v>#N/A</v>
      </c>
      <c r="P26" s="32" t="e">
        <f>VLOOKUP($B26,#REF!,6,FALSE)</f>
        <v>#N/A</v>
      </c>
      <c r="Q26" s="32" t="e">
        <f>VLOOKUP($B26,#REF!,7,FALSE)</f>
        <v>#N/A</v>
      </c>
      <c r="R26" s="32" t="e">
        <f>VLOOKUP($B26,#REF!,8,FALSE)</f>
        <v>#N/A</v>
      </c>
      <c r="S26" s="32" t="e">
        <f>VLOOKUP($B26,#REF!,9,FALSE)</f>
        <v>#N/A</v>
      </c>
    </row>
    <row r="27" spans="1:25" ht="16" thickBot="1" x14ac:dyDescent="0.2">
      <c r="A27" s="31">
        <f t="shared" si="1"/>
        <v>25</v>
      </c>
      <c r="B27" s="37" t="s">
        <v>170</v>
      </c>
      <c r="C27" s="38" t="e">
        <f>VLOOKUP(B27,'Vendor-Security-Assessment'!A:D,2,FALSE)</f>
        <v>#N/A</v>
      </c>
      <c r="D27" s="31" t="e">
        <f>VLOOKUP(B27,'Vendor-Security-Assessment'!A:D,4,FALSE)</f>
        <v>#N/A</v>
      </c>
      <c r="E27" s="39" t="b">
        <f>IF(Table1[[#This Row],[Column11]]&gt;20,TRUE,FALSE)</f>
        <v>1</v>
      </c>
      <c r="F27" s="39" t="s">
        <v>84</v>
      </c>
      <c r="G27" s="58" t="s">
        <v>14</v>
      </c>
      <c r="H27" s="41">
        <v>1</v>
      </c>
      <c r="I27" s="54" t="e">
        <f>VLOOKUP(B27,'Vendor-Security-Assessment'!A:D,3,FALSE)</f>
        <v>#N/A</v>
      </c>
      <c r="J27" s="31" t="e">
        <f>IF(Table1[[#This Row],[Column7]]=Table1[[#This Row],[Column9]],1,0)</f>
        <v>#N/A</v>
      </c>
      <c r="K27" s="31">
        <f>IF(Table1[[#This Row],[Column8]]=1,25,"")</f>
        <v>25</v>
      </c>
      <c r="L27" s="31" t="e">
        <f>IF(Table1[[#This Row],[Column8]]=1,J27*K27,"")</f>
        <v>#N/A</v>
      </c>
      <c r="M27" s="32" t="e">
        <f>VLOOKUP($B27,#REF!,3,FALSE)</f>
        <v>#REF!</v>
      </c>
      <c r="N27" s="32" t="e">
        <f>VLOOKUP($B27,#REF!,4,FALSE)</f>
        <v>#REF!</v>
      </c>
      <c r="O27" s="32" t="e">
        <f>VLOOKUP($B27,#REF!,5,FALSE)</f>
        <v>#REF!</v>
      </c>
      <c r="P27" s="32" t="e">
        <f>VLOOKUP($B27,#REF!,6,FALSE)</f>
        <v>#REF!</v>
      </c>
      <c r="Q27" s="32" t="e">
        <f>VLOOKUP($B27,#REF!,7,FALSE)</f>
        <v>#REF!</v>
      </c>
      <c r="R27" s="32" t="e">
        <f>VLOOKUP($B27,#REF!,8,FALSE)</f>
        <v>#REF!</v>
      </c>
      <c r="S27" s="32" t="e">
        <f>VLOOKUP($B27,#REF!,9,FALSE)</f>
        <v>#REF!</v>
      </c>
    </row>
    <row r="28" spans="1:25" ht="16" thickBot="1" x14ac:dyDescent="0.2">
      <c r="A28" s="31">
        <f t="shared" si="1"/>
        <v>26</v>
      </c>
      <c r="B28" s="37" t="e">
        <f>IF(I27="Yes","CONS-09","")</f>
        <v>#N/A</v>
      </c>
      <c r="C28" s="38" t="e">
        <f>VLOOKUP(B28,'Vendor-Security-Assessment'!A:D,2,FALSE)</f>
        <v>#N/A</v>
      </c>
      <c r="D28" s="31" t="e">
        <f>VLOOKUP(B28,'Vendor-Security-Assessment'!A:D,4,FALSE)</f>
        <v>#N/A</v>
      </c>
      <c r="E28" s="39" t="e">
        <f>IF(Table1[[#This Row],[Column11]]&gt;20,TRUE,FALSE)</f>
        <v>#N/A</v>
      </c>
      <c r="F28" s="39" t="s">
        <v>84</v>
      </c>
      <c r="G28" s="58" t="s">
        <v>10</v>
      </c>
      <c r="H28" s="41" t="e">
        <f>IF(I27="Yes",1,0)</f>
        <v>#N/A</v>
      </c>
      <c r="I28" s="54" t="e">
        <f>VLOOKUP(B28,'Vendor-Security-Assessment'!A:D,3,FALSE)</f>
        <v>#N/A</v>
      </c>
      <c r="J28" s="31" t="e">
        <f>IF(OR(Table1[[#This Row],[Column7]]=Table1[[#This Row],[Column9]],Table1[[#This Row],[Column9]]="N/A"),1,0)</f>
        <v>#N/A</v>
      </c>
      <c r="K28" s="31" t="e">
        <f>IF(Table1[[#This Row],[Column8]]=1,20,"")</f>
        <v>#N/A</v>
      </c>
      <c r="L28" s="31" t="e">
        <f>IF(Table1[[#This Row],[Column8]]=1,J28*K28,"")</f>
        <v>#N/A</v>
      </c>
      <c r="M28" s="32" t="e">
        <f>VLOOKUP($B28,#REF!,3,FALSE)</f>
        <v>#N/A</v>
      </c>
      <c r="N28" s="32" t="e">
        <f>VLOOKUP($B28,#REF!,4,FALSE)</f>
        <v>#N/A</v>
      </c>
      <c r="O28" s="32" t="e">
        <f>VLOOKUP($B28,#REF!,5,FALSE)</f>
        <v>#N/A</v>
      </c>
      <c r="P28" s="32" t="e">
        <f>VLOOKUP($B28,#REF!,6,FALSE)</f>
        <v>#N/A</v>
      </c>
      <c r="Q28" s="32" t="e">
        <f>VLOOKUP($B28,#REF!,7,FALSE)</f>
        <v>#N/A</v>
      </c>
      <c r="R28" s="32" t="e">
        <f>VLOOKUP($B28,#REF!,8,FALSE)</f>
        <v>#N/A</v>
      </c>
      <c r="S28" s="32" t="e">
        <f>VLOOKUP($B28,#REF!,9,FALSE)</f>
        <v>#N/A</v>
      </c>
    </row>
    <row r="29" spans="1:25" ht="46" thickBot="1" x14ac:dyDescent="0.2">
      <c r="A29" s="31">
        <f t="shared" si="1"/>
        <v>27</v>
      </c>
      <c r="B29" s="37" t="s">
        <v>171</v>
      </c>
      <c r="C29" s="38" t="e">
        <f>VLOOKUP(B29,'Vendor-Security-Assessment'!A:D,2,FALSE)</f>
        <v>#N/A</v>
      </c>
      <c r="D29" s="31" t="e">
        <f>VLOOKUP(B29,'Vendor-Security-Assessment'!A:D,4,FALSE)</f>
        <v>#N/A</v>
      </c>
      <c r="E29" s="39" t="b">
        <f>IF(Table1[[#This Row],[Column11]]&gt;20,TRUE,FALSE)</f>
        <v>1</v>
      </c>
      <c r="F29" s="46" t="s">
        <v>1938</v>
      </c>
      <c r="G29" s="40" t="s">
        <v>10</v>
      </c>
      <c r="H29" s="41">
        <v>1</v>
      </c>
      <c r="I29" s="31" t="e">
        <f>VLOOKUP(B29,'Vendor-Security-Assessment'!A:D,3,FALSE)</f>
        <v>#N/A</v>
      </c>
      <c r="J29" s="31" t="e">
        <f>IF(Table1[[#This Row],[Column7]]=Table1[[#This Row],[Column9]],1,0)</f>
        <v>#N/A</v>
      </c>
      <c r="K29" s="31">
        <f>IF(Table1[[#This Row],[Column8]]=1,25,"")</f>
        <v>25</v>
      </c>
      <c r="L29" s="31" t="e">
        <f>IF(Table1[[#This Row],[Column8]]=1,J29*K29,"")</f>
        <v>#N/A</v>
      </c>
      <c r="M29" s="32" t="e">
        <f>VLOOKUP($B29,#REF!,3,FALSE)</f>
        <v>#REF!</v>
      </c>
      <c r="N29" s="32" t="e">
        <f>VLOOKUP($B29,#REF!,4,FALSE)</f>
        <v>#REF!</v>
      </c>
      <c r="O29" s="32" t="e">
        <f>VLOOKUP($B29,#REF!,5,FALSE)</f>
        <v>#REF!</v>
      </c>
      <c r="P29" s="32" t="e">
        <f>VLOOKUP($B29,#REF!,6,FALSE)</f>
        <v>#REF!</v>
      </c>
      <c r="Q29" s="32" t="e">
        <f>VLOOKUP($B29,#REF!,7,FALSE)</f>
        <v>#REF!</v>
      </c>
      <c r="R29" s="32" t="e">
        <f>VLOOKUP($B29,#REF!,8,FALSE)</f>
        <v>#REF!</v>
      </c>
      <c r="S29" s="32" t="e">
        <f>VLOOKUP($B29,#REF!,9,FALSE)</f>
        <v>#REF!</v>
      </c>
    </row>
    <row r="30" spans="1:25" ht="46" thickBot="1" x14ac:dyDescent="0.2">
      <c r="A30" s="31">
        <f t="shared" si="1"/>
        <v>28</v>
      </c>
      <c r="B30" s="37" t="s">
        <v>172</v>
      </c>
      <c r="C30" s="38" t="e">
        <f>VLOOKUP(B30,'Vendor-Security-Assessment'!A:D,2,FALSE)</f>
        <v>#N/A</v>
      </c>
      <c r="D30" s="31" t="e">
        <f>VLOOKUP(B30,'Vendor-Security-Assessment'!A:D,4,FALSE)</f>
        <v>#N/A</v>
      </c>
      <c r="E30" s="39" t="b">
        <f>IF(Table1[[#This Row],[Column11]]&gt;20,TRUE,FALSE)</f>
        <v>1</v>
      </c>
      <c r="F30" s="46" t="s">
        <v>1938</v>
      </c>
      <c r="G30" s="40" t="s">
        <v>10</v>
      </c>
      <c r="H30" s="41">
        <v>1</v>
      </c>
      <c r="I30" s="31" t="e">
        <f>VLOOKUP(B30,'Vendor-Security-Assessment'!A:D,3,FALSE)</f>
        <v>#N/A</v>
      </c>
      <c r="J30" s="31" t="e">
        <f>IF(Table1[[#This Row],[Column7]]=Table1[[#This Row],[Column9]],1,0)</f>
        <v>#N/A</v>
      </c>
      <c r="K30" s="31">
        <f>IF(Table1[[#This Row],[Column8]]=1,25,"")</f>
        <v>25</v>
      </c>
      <c r="L30" s="31" t="e">
        <f>IF(Table1[[#This Row],[Column8]]=1,J30*K30,"")</f>
        <v>#N/A</v>
      </c>
      <c r="M30" s="32" t="e">
        <f>VLOOKUP($B30,#REF!,3,FALSE)</f>
        <v>#REF!</v>
      </c>
      <c r="N30" s="32" t="e">
        <f>VLOOKUP($B30,#REF!,4,FALSE)</f>
        <v>#REF!</v>
      </c>
      <c r="O30" s="32" t="e">
        <f>VLOOKUP($B30,#REF!,5,FALSE)</f>
        <v>#REF!</v>
      </c>
      <c r="P30" s="32" t="e">
        <f>VLOOKUP($B30,#REF!,6,FALSE)</f>
        <v>#REF!</v>
      </c>
      <c r="Q30" s="32" t="e">
        <f>VLOOKUP($B30,#REF!,7,FALSE)</f>
        <v>#REF!</v>
      </c>
      <c r="R30" s="32" t="e">
        <f>VLOOKUP($B30,#REF!,8,FALSE)</f>
        <v>#REF!</v>
      </c>
      <c r="S30" s="32" t="e">
        <f>VLOOKUP($B30,#REF!,9,FALSE)</f>
        <v>#REF!</v>
      </c>
    </row>
    <row r="31" spans="1:25" ht="46" thickBot="1" x14ac:dyDescent="0.2">
      <c r="A31" s="31">
        <f t="shared" si="1"/>
        <v>29</v>
      </c>
      <c r="B31" s="37" t="s">
        <v>466</v>
      </c>
      <c r="C31" s="38" t="e">
        <f>VLOOKUP(B31,'Vendor-Security-Assessment'!A:D,2,FALSE)</f>
        <v>#N/A</v>
      </c>
      <c r="D31" s="31" t="e">
        <f>VLOOKUP(B31,'Vendor-Security-Assessment'!A:D,4,FALSE)</f>
        <v>#N/A</v>
      </c>
      <c r="E31" s="39" t="b">
        <f>IF(Table1[[#This Row],[Column11]]&gt;20,TRUE,FALSE)</f>
        <v>0</v>
      </c>
      <c r="F31" s="46" t="s">
        <v>1938</v>
      </c>
      <c r="G31" s="40" t="s">
        <v>10</v>
      </c>
      <c r="H31" s="41">
        <v>1</v>
      </c>
      <c r="I31" s="31" t="e">
        <f>VLOOKUP(B31,'Vendor-Security-Assessment'!A:D,3,FALSE)</f>
        <v>#N/A</v>
      </c>
      <c r="J31" s="31" t="e">
        <f>IF(Table1[[#This Row],[Column7]]=Table1[[#This Row],[Column9]],1,0)</f>
        <v>#N/A</v>
      </c>
      <c r="K31" s="31">
        <f>IF(Table1[[#This Row],[Column8]]=1,20,"")</f>
        <v>20</v>
      </c>
      <c r="L31" s="31" t="e">
        <f>IF(Table1[[#This Row],[Column8]]=1,J31*K31,"")</f>
        <v>#N/A</v>
      </c>
      <c r="M31" s="32" t="e">
        <f>VLOOKUP($B31,#REF!,3,FALSE)</f>
        <v>#REF!</v>
      </c>
      <c r="N31" s="32" t="e">
        <f>VLOOKUP($B31,#REF!,4,FALSE)</f>
        <v>#REF!</v>
      </c>
      <c r="O31" s="32" t="e">
        <f>VLOOKUP($B31,#REF!,5,FALSE)</f>
        <v>#REF!</v>
      </c>
      <c r="P31" s="32" t="e">
        <f>VLOOKUP($B31,#REF!,6,FALSE)</f>
        <v>#REF!</v>
      </c>
      <c r="Q31" s="32" t="e">
        <f>VLOOKUP($B31,#REF!,7,FALSE)</f>
        <v>#REF!</v>
      </c>
      <c r="R31" s="32" t="e">
        <f>VLOOKUP($B31,#REF!,8,FALSE)</f>
        <v>#REF!</v>
      </c>
      <c r="S31" s="32" t="e">
        <f>VLOOKUP($B31,#REF!,9,FALSE)</f>
        <v>#REF!</v>
      </c>
    </row>
    <row r="32" spans="1:25" ht="46" thickBot="1" x14ac:dyDescent="0.2">
      <c r="A32" s="31">
        <f t="shared" si="1"/>
        <v>30</v>
      </c>
      <c r="B32" s="37" t="s">
        <v>173</v>
      </c>
      <c r="C32" s="38" t="e">
        <f>VLOOKUP(B32,'Vendor-Security-Assessment'!A:D,2,FALSE)</f>
        <v>#N/A</v>
      </c>
      <c r="D32" s="31" t="e">
        <f>VLOOKUP(B32,'Vendor-Security-Assessment'!A:D,4,FALSE)</f>
        <v>#N/A</v>
      </c>
      <c r="E32" s="39" t="b">
        <f>IF(Table1[[#This Row],[Column11]]&gt;20,TRUE,FALSE)</f>
        <v>0</v>
      </c>
      <c r="F32" s="46" t="s">
        <v>1938</v>
      </c>
      <c r="G32" s="58" t="s">
        <v>10</v>
      </c>
      <c r="H32" s="41">
        <v>1</v>
      </c>
      <c r="I32" s="31" t="e">
        <f>VLOOKUP(B32,'Vendor-Security-Assessment'!A:D,3,FALSE)</f>
        <v>#N/A</v>
      </c>
      <c r="J32" s="31" t="e">
        <f>IF(Table1[[#This Row],[Column7]]=Table1[[#This Row],[Column9]],1,0)</f>
        <v>#N/A</v>
      </c>
      <c r="K32" s="31">
        <f>IF(Table1[[#This Row],[Column8]]=1,20,"")</f>
        <v>20</v>
      </c>
      <c r="L32" s="31" t="e">
        <f>IF(Table1[[#This Row],[Column8]]=1,J32*K32,"")</f>
        <v>#N/A</v>
      </c>
      <c r="M32" s="32" t="e">
        <f>VLOOKUP($B32,#REF!,3,FALSE)</f>
        <v>#REF!</v>
      </c>
      <c r="N32" s="32" t="e">
        <f>VLOOKUP($B32,#REF!,4,FALSE)</f>
        <v>#REF!</v>
      </c>
      <c r="O32" s="32" t="e">
        <f>VLOOKUP($B32,#REF!,5,FALSE)</f>
        <v>#REF!</v>
      </c>
      <c r="P32" s="32" t="e">
        <f>VLOOKUP($B32,#REF!,6,FALSE)</f>
        <v>#REF!</v>
      </c>
      <c r="Q32" s="32" t="e">
        <f>VLOOKUP($B32,#REF!,7,FALSE)</f>
        <v>#REF!</v>
      </c>
      <c r="R32" s="32" t="e">
        <f>VLOOKUP($B32,#REF!,8,FALSE)</f>
        <v>#REF!</v>
      </c>
      <c r="S32" s="32" t="e">
        <f>VLOOKUP($B32,#REF!,9,FALSE)</f>
        <v>#REF!</v>
      </c>
    </row>
    <row r="33" spans="1:19" ht="46" thickBot="1" x14ac:dyDescent="0.2">
      <c r="A33" s="31">
        <f t="shared" si="1"/>
        <v>31</v>
      </c>
      <c r="B33" s="37" t="s">
        <v>174</v>
      </c>
      <c r="C33" s="38" t="e">
        <f>VLOOKUP(B33,'Vendor-Security-Assessment'!A:D,2,FALSE)</f>
        <v>#N/A</v>
      </c>
      <c r="D33" s="31" t="e">
        <f>VLOOKUP(B33,'Vendor-Security-Assessment'!A:D,4,FALSE)</f>
        <v>#N/A</v>
      </c>
      <c r="E33" s="39" t="b">
        <f>IF(Table1[[#This Row],[Column11]]&gt;20,TRUE,FALSE)</f>
        <v>0</v>
      </c>
      <c r="F33" s="46" t="s">
        <v>1938</v>
      </c>
      <c r="G33" s="58" t="s">
        <v>10</v>
      </c>
      <c r="H33" s="41">
        <v>1</v>
      </c>
      <c r="I33" s="31" t="e">
        <f>VLOOKUP(B33,'Vendor-Security-Assessment'!A:D,3,FALSE)</f>
        <v>#N/A</v>
      </c>
      <c r="J33" s="31" t="e">
        <f>IF(Table1[[#This Row],[Column7]]=Table1[[#This Row],[Column9]],1,0)</f>
        <v>#N/A</v>
      </c>
      <c r="K33" s="31">
        <f>IF(Table1[[#This Row],[Column8]]=1,20,"")</f>
        <v>20</v>
      </c>
      <c r="L33" s="31" t="e">
        <f>IF(Table1[[#This Row],[Column8]]=1,J33*K33,"")</f>
        <v>#N/A</v>
      </c>
      <c r="M33" s="32" t="e">
        <f>VLOOKUP($B33,#REF!,3,FALSE)</f>
        <v>#REF!</v>
      </c>
      <c r="N33" s="32" t="e">
        <f>VLOOKUP($B33,#REF!,4,FALSE)</f>
        <v>#REF!</v>
      </c>
      <c r="O33" s="32" t="e">
        <f>VLOOKUP($B33,#REF!,5,FALSE)</f>
        <v>#REF!</v>
      </c>
      <c r="P33" s="32" t="e">
        <f>VLOOKUP($B33,#REF!,6,FALSE)</f>
        <v>#REF!</v>
      </c>
      <c r="Q33" s="32" t="e">
        <f>VLOOKUP($B33,#REF!,7,FALSE)</f>
        <v>#REF!</v>
      </c>
      <c r="R33" s="32" t="e">
        <f>VLOOKUP($B33,#REF!,8,FALSE)</f>
        <v>#REF!</v>
      </c>
      <c r="S33" s="32" t="e">
        <f>VLOOKUP($B33,#REF!,9,FALSE)</f>
        <v>#REF!</v>
      </c>
    </row>
    <row r="34" spans="1:19" ht="46" thickBot="1" x14ac:dyDescent="0.2">
      <c r="A34" s="31">
        <f t="shared" si="1"/>
        <v>32</v>
      </c>
      <c r="B34" s="37" t="s">
        <v>175</v>
      </c>
      <c r="C34" s="38" t="e">
        <f>VLOOKUP(B34,'Vendor-Security-Assessment'!A:D,2,FALSE)</f>
        <v>#N/A</v>
      </c>
      <c r="D34" s="31" t="e">
        <f>VLOOKUP(B34,'Vendor-Security-Assessment'!A:D,4,FALSE)</f>
        <v>#N/A</v>
      </c>
      <c r="E34" s="39" t="b">
        <f>IF(Table1[[#This Row],[Column11]]&gt;20,TRUE,FALSE)</f>
        <v>1</v>
      </c>
      <c r="F34" s="46" t="s">
        <v>1938</v>
      </c>
      <c r="G34" s="58" t="s">
        <v>10</v>
      </c>
      <c r="H34" s="41">
        <v>1</v>
      </c>
      <c r="I34" s="31" t="e">
        <f>VLOOKUP(B34,'Vendor-Security-Assessment'!A:D,3,FALSE)</f>
        <v>#N/A</v>
      </c>
      <c r="J34" s="31" t="e">
        <f>IF(Table1[[#This Row],[Column7]]=Table1[[#This Row],[Column9]],1,0)</f>
        <v>#N/A</v>
      </c>
      <c r="K34" s="31">
        <f>IF(Table1[[#This Row],[Column8]]=1,25,"")</f>
        <v>25</v>
      </c>
      <c r="L34" s="31" t="e">
        <f>IF(Table1[[#This Row],[Column8]]=1,J34*K34,"")</f>
        <v>#N/A</v>
      </c>
      <c r="M34" s="32" t="e">
        <f>VLOOKUP($B34,#REF!,3,FALSE)</f>
        <v>#REF!</v>
      </c>
      <c r="N34" s="32" t="e">
        <f>VLOOKUP($B34,#REF!,4,FALSE)</f>
        <v>#REF!</v>
      </c>
      <c r="O34" s="32" t="e">
        <f>VLOOKUP($B34,#REF!,5,FALSE)</f>
        <v>#REF!</v>
      </c>
      <c r="P34" s="32" t="e">
        <f>VLOOKUP($B34,#REF!,6,FALSE)</f>
        <v>#REF!</v>
      </c>
      <c r="Q34" s="32" t="e">
        <f>VLOOKUP($B34,#REF!,7,FALSE)</f>
        <v>#REF!</v>
      </c>
      <c r="R34" s="32" t="e">
        <f>VLOOKUP($B34,#REF!,8,FALSE)</f>
        <v>#REF!</v>
      </c>
      <c r="S34" s="32" t="e">
        <f>VLOOKUP($B34,#REF!,9,FALSE)</f>
        <v>#REF!</v>
      </c>
    </row>
    <row r="35" spans="1:19" ht="46" thickBot="1" x14ac:dyDescent="0.2">
      <c r="A35" s="31">
        <f t="shared" si="1"/>
        <v>33</v>
      </c>
      <c r="B35" s="37" t="s">
        <v>176</v>
      </c>
      <c r="C35" s="38" t="e">
        <f>VLOOKUP(B35,'Vendor-Security-Assessment'!A:D,2,FALSE)</f>
        <v>#N/A</v>
      </c>
      <c r="D35" s="31" t="e">
        <f>VLOOKUP(B35,'Vendor-Security-Assessment'!A:D,4,FALSE)</f>
        <v>#N/A</v>
      </c>
      <c r="E35" s="39" t="b">
        <f>IF(Table1[[#This Row],[Column11]]&gt;20,TRUE,FALSE)</f>
        <v>0</v>
      </c>
      <c r="F35" s="46" t="s">
        <v>1938</v>
      </c>
      <c r="G35" s="40"/>
      <c r="H35" s="41">
        <v>1</v>
      </c>
      <c r="I35" s="31" t="e">
        <f>VLOOKUP(B35,'Vendor-Security-Assessment'!A:D,3,FALSE)</f>
        <v>#N/A</v>
      </c>
      <c r="J35" s="31" t="e">
        <f>IF(VLOOKUP(Table1[[#This Row],[Column2]],#REF!,7,FALSE)="Yes",1,0)</f>
        <v>#REF!</v>
      </c>
      <c r="K35" s="31">
        <f>IF(Table1[[#This Row],[Column8]]=1,20,"")</f>
        <v>20</v>
      </c>
      <c r="L35" s="31" t="e">
        <f>IF(Table1[[#This Row],[Column8]]=1,J35*K35,"")</f>
        <v>#REF!</v>
      </c>
      <c r="M35" s="32" t="e">
        <f>VLOOKUP($B35,#REF!,3,FALSE)</f>
        <v>#REF!</v>
      </c>
      <c r="N35" s="32" t="e">
        <f>VLOOKUP($B35,#REF!,4,FALSE)</f>
        <v>#REF!</v>
      </c>
      <c r="O35" s="32" t="e">
        <f>VLOOKUP($B35,#REF!,5,FALSE)</f>
        <v>#REF!</v>
      </c>
      <c r="P35" s="32" t="e">
        <f>VLOOKUP($B35,#REF!,6,FALSE)</f>
        <v>#REF!</v>
      </c>
      <c r="Q35" s="32" t="e">
        <f>VLOOKUP($B35,#REF!,7,FALSE)</f>
        <v>#REF!</v>
      </c>
      <c r="R35" s="32" t="e">
        <f>VLOOKUP($B35,#REF!,8,FALSE)</f>
        <v>#REF!</v>
      </c>
      <c r="S35" s="32" t="e">
        <f>VLOOKUP($B35,#REF!,9,FALSE)</f>
        <v>#REF!</v>
      </c>
    </row>
    <row r="36" spans="1:19" ht="46" thickBot="1" x14ac:dyDescent="0.2">
      <c r="A36" s="31">
        <f t="shared" si="1"/>
        <v>34</v>
      </c>
      <c r="B36" s="37" t="s">
        <v>177</v>
      </c>
      <c r="C36" s="38" t="e">
        <f>VLOOKUP(B36,'Vendor-Security-Assessment'!A:D,2,FALSE)</f>
        <v>#N/A</v>
      </c>
      <c r="D36" s="31" t="e">
        <f>VLOOKUP(B36,'Vendor-Security-Assessment'!A:D,4,FALSE)</f>
        <v>#N/A</v>
      </c>
      <c r="E36" s="39" t="b">
        <f>IF(Table1[[#This Row],[Column11]]&gt;20,TRUE,FALSE)</f>
        <v>1</v>
      </c>
      <c r="F36" s="46" t="s">
        <v>1938</v>
      </c>
      <c r="G36" s="40" t="s">
        <v>14</v>
      </c>
      <c r="H36" s="41">
        <v>1</v>
      </c>
      <c r="I36" s="31" t="e">
        <f>VLOOKUP(B36,'Vendor-Security-Assessment'!A:D,3,FALSE)</f>
        <v>#N/A</v>
      </c>
      <c r="J36" s="31" t="e">
        <f>IF(Table1[[#This Row],[Column7]]=Table1[[#This Row],[Column9]],1,0)</f>
        <v>#N/A</v>
      </c>
      <c r="K36" s="31">
        <f>IF(Table1[[#This Row],[Column8]]=1,25,"")</f>
        <v>25</v>
      </c>
      <c r="L36" s="31" t="e">
        <f>IF(Table1[[#This Row],[Column8]]=1,J36*K36,"")</f>
        <v>#N/A</v>
      </c>
      <c r="M36" s="32" t="e">
        <f>VLOOKUP($B36,#REF!,3,FALSE)</f>
        <v>#REF!</v>
      </c>
      <c r="N36" s="32" t="e">
        <f>VLOOKUP($B36,#REF!,4,FALSE)</f>
        <v>#REF!</v>
      </c>
      <c r="O36" s="32" t="e">
        <f>VLOOKUP($B36,#REF!,5,FALSE)</f>
        <v>#REF!</v>
      </c>
      <c r="P36" s="32" t="e">
        <f>VLOOKUP($B36,#REF!,6,FALSE)</f>
        <v>#REF!</v>
      </c>
      <c r="Q36" s="32" t="e">
        <f>VLOOKUP($B36,#REF!,7,FALSE)</f>
        <v>#REF!</v>
      </c>
      <c r="R36" s="32" t="e">
        <f>VLOOKUP($B36,#REF!,8,FALSE)</f>
        <v>#REF!</v>
      </c>
      <c r="S36" s="32" t="e">
        <f>VLOOKUP($B36,#REF!,9,FALSE)</f>
        <v>#REF!</v>
      </c>
    </row>
    <row r="37" spans="1:19" ht="46" thickBot="1" x14ac:dyDescent="0.2">
      <c r="A37" s="31">
        <f t="shared" si="1"/>
        <v>35</v>
      </c>
      <c r="B37" s="37" t="s">
        <v>178</v>
      </c>
      <c r="C37" s="38" t="e">
        <f>VLOOKUP(B37,'Vendor-Security-Assessment'!A:D,2,FALSE)</f>
        <v>#N/A</v>
      </c>
      <c r="D37" s="31" t="e">
        <f>VLOOKUP(B37,'Vendor-Security-Assessment'!A:D,4,FALSE)</f>
        <v>#N/A</v>
      </c>
      <c r="E37" s="39" t="b">
        <f>IF(Table1[[#This Row],[Column11]]&gt;20,TRUE,FALSE)</f>
        <v>0</v>
      </c>
      <c r="F37" s="46" t="s">
        <v>1938</v>
      </c>
      <c r="G37" s="40"/>
      <c r="H37" s="41">
        <v>1</v>
      </c>
      <c r="I37" s="31" t="e">
        <f>VLOOKUP(B37,'Vendor-Security-Assessment'!A:D,3,FALSE)</f>
        <v>#N/A</v>
      </c>
      <c r="J37" s="31" t="e">
        <f>IF(VLOOKUP(Table1[[#This Row],[Column2]],#REF!,7,FALSE)="Yes",1,0)</f>
        <v>#REF!</v>
      </c>
      <c r="K37" s="31">
        <f>IF(Table1[[#This Row],[Column8]]=1,15,"")</f>
        <v>15</v>
      </c>
      <c r="L37" s="31" t="e">
        <f>IF(Table1[[#This Row],[Column8]]=1,J37*K37,"")</f>
        <v>#REF!</v>
      </c>
      <c r="M37" s="32" t="e">
        <f>VLOOKUP($B37,#REF!,3,FALSE)</f>
        <v>#REF!</v>
      </c>
      <c r="N37" s="32" t="e">
        <f>VLOOKUP($B37,#REF!,4,FALSE)</f>
        <v>#REF!</v>
      </c>
      <c r="O37" s="32" t="e">
        <f>VLOOKUP($B37,#REF!,5,FALSE)</f>
        <v>#REF!</v>
      </c>
      <c r="P37" s="32" t="e">
        <f>VLOOKUP($B37,#REF!,6,FALSE)</f>
        <v>#REF!</v>
      </c>
      <c r="Q37" s="32" t="e">
        <f>VLOOKUP($B37,#REF!,7,FALSE)</f>
        <v>#REF!</v>
      </c>
      <c r="R37" s="32" t="e">
        <f>VLOOKUP($B37,#REF!,8,FALSE)</f>
        <v>#REF!</v>
      </c>
      <c r="S37" s="32" t="e">
        <f>VLOOKUP($B37,#REF!,9,FALSE)</f>
        <v>#REF!</v>
      </c>
    </row>
    <row r="38" spans="1:19" ht="46" thickBot="1" x14ac:dyDescent="0.2">
      <c r="A38" s="31">
        <f t="shared" si="1"/>
        <v>36</v>
      </c>
      <c r="B38" s="37" t="s">
        <v>179</v>
      </c>
      <c r="C38" s="38" t="e">
        <f>VLOOKUP(B38,'Vendor-Security-Assessment'!A:D,2,FALSE)</f>
        <v>#N/A</v>
      </c>
      <c r="D38" s="31" t="e">
        <f>VLOOKUP(B38,'Vendor-Security-Assessment'!A:D,4,FALSE)</f>
        <v>#N/A</v>
      </c>
      <c r="E38" s="39" t="b">
        <f>IF(Table1[[#This Row],[Column11]]&gt;20,TRUE,FALSE)</f>
        <v>1</v>
      </c>
      <c r="F38" s="46" t="s">
        <v>1938</v>
      </c>
      <c r="G38" s="40"/>
      <c r="H38" s="41">
        <v>1</v>
      </c>
      <c r="I38" s="31" t="e">
        <f>VLOOKUP(B38,'Vendor-Security-Assessment'!A:D,3,FALSE)</f>
        <v>#N/A</v>
      </c>
      <c r="J38" s="31" t="e">
        <f>IF(VLOOKUP(Table1[[#This Row],[Column2]],#REF!,7,FALSE)="Yes",1,0)</f>
        <v>#REF!</v>
      </c>
      <c r="K38" s="31">
        <f>IF(Table1[[#This Row],[Column8]]=1,25,"")</f>
        <v>25</v>
      </c>
      <c r="L38" s="31" t="e">
        <f>IF(Table1[[#This Row],[Column8]]=1,J38*K38,"")</f>
        <v>#REF!</v>
      </c>
      <c r="M38" s="32" t="e">
        <f>VLOOKUP($B38,#REF!,3,FALSE)</f>
        <v>#REF!</v>
      </c>
      <c r="N38" s="32" t="e">
        <f>VLOOKUP($B38,#REF!,4,FALSE)</f>
        <v>#REF!</v>
      </c>
      <c r="O38" s="32" t="e">
        <f>VLOOKUP($B38,#REF!,5,FALSE)</f>
        <v>#REF!</v>
      </c>
      <c r="P38" s="32" t="e">
        <f>VLOOKUP($B38,#REF!,6,FALSE)</f>
        <v>#REF!</v>
      </c>
      <c r="Q38" s="32" t="e">
        <f>VLOOKUP($B38,#REF!,7,FALSE)</f>
        <v>#REF!</v>
      </c>
      <c r="R38" s="32" t="e">
        <f>VLOOKUP($B38,#REF!,8,FALSE)</f>
        <v>#REF!</v>
      </c>
      <c r="S38" s="32" t="e">
        <f>VLOOKUP($B38,#REF!,9,FALSE)</f>
        <v>#REF!</v>
      </c>
    </row>
    <row r="39" spans="1:19" ht="46" thickBot="1" x14ac:dyDescent="0.2">
      <c r="A39" s="31">
        <f t="shared" si="1"/>
        <v>37</v>
      </c>
      <c r="B39" s="37" t="s">
        <v>180</v>
      </c>
      <c r="C39" s="38" t="e">
        <f>VLOOKUP(B39,'Vendor-Security-Assessment'!A:D,2,FALSE)</f>
        <v>#N/A</v>
      </c>
      <c r="D39" s="31" t="e">
        <f>VLOOKUP(B39,'Vendor-Security-Assessment'!A:D,4,FALSE)</f>
        <v>#N/A</v>
      </c>
      <c r="E39" s="39" t="b">
        <f>IF(Table1[[#This Row],[Column11]]&gt;20,TRUE,FALSE)</f>
        <v>1</v>
      </c>
      <c r="F39" s="46" t="s">
        <v>1938</v>
      </c>
      <c r="G39" s="58" t="s">
        <v>10</v>
      </c>
      <c r="H39" s="41">
        <v>1</v>
      </c>
      <c r="I39" s="31" t="e">
        <f>VLOOKUP(B39,'Vendor-Security-Assessment'!A:D,3,FALSE)</f>
        <v>#N/A</v>
      </c>
      <c r="J39" s="31" t="e">
        <f>IF(Table1[[#This Row],[Column7]]=Table1[[#This Row],[Column9]],1,0)</f>
        <v>#N/A</v>
      </c>
      <c r="K39" s="31">
        <f>IF(Table1[[#This Row],[Column8]]=1,40,"")</f>
        <v>40</v>
      </c>
      <c r="L39" s="31" t="e">
        <f>IF(Table1[[#This Row],[Column8]]=1,J39*K39,"")</f>
        <v>#N/A</v>
      </c>
      <c r="M39" s="32" t="e">
        <f>VLOOKUP($B39,#REF!,3,FALSE)</f>
        <v>#REF!</v>
      </c>
      <c r="N39" s="32" t="e">
        <f>VLOOKUP($B39,#REF!,4,FALSE)</f>
        <v>#REF!</v>
      </c>
      <c r="O39" s="32" t="e">
        <f>VLOOKUP($B39,#REF!,5,FALSE)</f>
        <v>#REF!</v>
      </c>
      <c r="P39" s="32" t="e">
        <f>VLOOKUP($B39,#REF!,6,FALSE)</f>
        <v>#REF!</v>
      </c>
      <c r="Q39" s="32" t="e">
        <f>VLOOKUP($B39,#REF!,7,FALSE)</f>
        <v>#REF!</v>
      </c>
      <c r="R39" s="32" t="e">
        <f>VLOOKUP($B39,#REF!,8,FALSE)</f>
        <v>#REF!</v>
      </c>
      <c r="S39" s="32" t="e">
        <f>VLOOKUP($B39,#REF!,9,FALSE)</f>
        <v>#REF!</v>
      </c>
    </row>
    <row r="40" spans="1:19" ht="46" thickBot="1" x14ac:dyDescent="0.2">
      <c r="A40" s="31">
        <f t="shared" si="1"/>
        <v>38</v>
      </c>
      <c r="B40" s="55" t="s">
        <v>181</v>
      </c>
      <c r="C40" s="38" t="e">
        <f>VLOOKUP(B40,'Vendor-Security-Assessment'!A:D,2,FALSE)</f>
        <v>#N/A</v>
      </c>
      <c r="D40" s="31" t="e">
        <f>VLOOKUP(B40,'Vendor-Security-Assessment'!A:D,4,FALSE)</f>
        <v>#N/A</v>
      </c>
      <c r="E40" s="39" t="b">
        <f>IF(Table1[[#This Row],[Column11]]&gt;20,TRUE,FALSE)</f>
        <v>0</v>
      </c>
      <c r="F40" s="46" t="s">
        <v>1938</v>
      </c>
      <c r="G40" s="40" t="s">
        <v>14</v>
      </c>
      <c r="H40" s="41">
        <v>1</v>
      </c>
      <c r="I40" s="31" t="e">
        <f>VLOOKUP(B40,'Vendor-Security-Assessment'!A:D,3,FALSE)</f>
        <v>#N/A</v>
      </c>
      <c r="J40" s="31" t="e">
        <f>IF(VLOOKUP(Table1[[#This Row],[Column2]],#REF!,7,FALSE)="Yes",1,0)</f>
        <v>#REF!</v>
      </c>
      <c r="K40" s="31">
        <f>IF(Table1[[#This Row],[Column8]]=1,10,"")</f>
        <v>10</v>
      </c>
      <c r="L40" s="31" t="e">
        <f>IF(Table1[[#This Row],[Column8]]=1,J40*K40,"")</f>
        <v>#REF!</v>
      </c>
      <c r="M40" s="32" t="e">
        <f>VLOOKUP($B40,#REF!,3,FALSE)</f>
        <v>#REF!</v>
      </c>
      <c r="N40" s="32" t="e">
        <f>VLOOKUP($B40,#REF!,4,FALSE)</f>
        <v>#REF!</v>
      </c>
      <c r="O40" s="32" t="e">
        <f>VLOOKUP($B40,#REF!,5,FALSE)</f>
        <v>#REF!</v>
      </c>
      <c r="P40" s="32" t="e">
        <f>VLOOKUP($B40,#REF!,6,FALSE)</f>
        <v>#REF!</v>
      </c>
      <c r="Q40" s="32" t="e">
        <f>VLOOKUP($B40,#REF!,7,FALSE)</f>
        <v>#REF!</v>
      </c>
      <c r="R40" s="32" t="e">
        <f>VLOOKUP($B40,#REF!,8,FALSE)</f>
        <v>#REF!</v>
      </c>
      <c r="S40" s="32" t="e">
        <f>VLOOKUP($B40,#REF!,9,FALSE)</f>
        <v>#REF!</v>
      </c>
    </row>
    <row r="41" spans="1:19" ht="46" thickBot="1" x14ac:dyDescent="0.2">
      <c r="A41" s="31">
        <f t="shared" si="1"/>
        <v>39</v>
      </c>
      <c r="B41" s="37" t="s">
        <v>182</v>
      </c>
      <c r="C41" s="38" t="e">
        <f>VLOOKUP(B41,'Vendor-Security-Assessment'!A:D,2,FALSE)</f>
        <v>#N/A</v>
      </c>
      <c r="D41" s="31" t="e">
        <f>VLOOKUP(B41,'Vendor-Security-Assessment'!A:D,4,FALSE)</f>
        <v>#N/A</v>
      </c>
      <c r="E41" s="39" t="b">
        <f>IF(Table1[[#This Row],[Column11]]&gt;20,TRUE,FALSE)</f>
        <v>0</v>
      </c>
      <c r="F41" s="46" t="s">
        <v>1938</v>
      </c>
      <c r="G41" s="40" t="s">
        <v>14</v>
      </c>
      <c r="H41" s="41">
        <v>1</v>
      </c>
      <c r="I41" s="31" t="e">
        <f>VLOOKUP(B41,'Vendor-Security-Assessment'!A:D,3,FALSE)</f>
        <v>#N/A</v>
      </c>
      <c r="J41" s="31" t="e">
        <f>IF(VLOOKUP(Table1[[#This Row],[Column2]],#REF!,7,FALSE)="Yes",1,0)</f>
        <v>#REF!</v>
      </c>
      <c r="K41" s="31">
        <f>IF(Table1[[#This Row],[Column8]]=1,15,"")</f>
        <v>15</v>
      </c>
      <c r="L41" s="31" t="e">
        <f>IF(Table1[[#This Row],[Column8]]=1,J41*K41,"")</f>
        <v>#REF!</v>
      </c>
      <c r="M41" s="32" t="e">
        <f>VLOOKUP($B41,#REF!,3,FALSE)</f>
        <v>#REF!</v>
      </c>
      <c r="N41" s="32" t="e">
        <f>VLOOKUP($B41,#REF!,4,FALSE)</f>
        <v>#REF!</v>
      </c>
      <c r="O41" s="32" t="e">
        <f>VLOOKUP($B41,#REF!,5,FALSE)</f>
        <v>#REF!</v>
      </c>
      <c r="P41" s="32" t="e">
        <f>VLOOKUP($B41,#REF!,6,FALSE)</f>
        <v>#REF!</v>
      </c>
      <c r="Q41" s="32" t="e">
        <f>VLOOKUP($B41,#REF!,7,FALSE)</f>
        <v>#REF!</v>
      </c>
      <c r="R41" s="32" t="e">
        <f>VLOOKUP($B41,#REF!,8,FALSE)</f>
        <v>#REF!</v>
      </c>
      <c r="S41" s="32" t="e">
        <f>VLOOKUP($B41,#REF!,9,FALSE)</f>
        <v>#REF!</v>
      </c>
    </row>
    <row r="42" spans="1:19" ht="46" thickBot="1" x14ac:dyDescent="0.2">
      <c r="A42" s="31">
        <f t="shared" si="1"/>
        <v>40</v>
      </c>
      <c r="B42" s="37" t="s">
        <v>183</v>
      </c>
      <c r="C42" s="38" t="e">
        <f>VLOOKUP(B42,'Vendor-Security-Assessment'!A:D,2,FALSE)</f>
        <v>#N/A</v>
      </c>
      <c r="D42" s="31" t="e">
        <f>VLOOKUP(B42,'Vendor-Security-Assessment'!A:D,4,FALSE)</f>
        <v>#N/A</v>
      </c>
      <c r="E42" s="39" t="b">
        <f>IF(Table1[[#This Row],[Column11]]&gt;20,TRUE,FALSE)</f>
        <v>1</v>
      </c>
      <c r="F42" s="46" t="s">
        <v>1938</v>
      </c>
      <c r="G42" s="40" t="s">
        <v>10</v>
      </c>
      <c r="H42" s="41">
        <v>1</v>
      </c>
      <c r="I42" s="31" t="e">
        <f>VLOOKUP(B42,'Vendor-Security-Assessment'!A:D,3,FALSE)</f>
        <v>#N/A</v>
      </c>
      <c r="J42" s="31" t="e">
        <f>IF(Table1[[#This Row],[Column7]]=Table1[[#This Row],[Column9]],1,0)</f>
        <v>#N/A</v>
      </c>
      <c r="K42" s="31">
        <f>IF(Table1[[#This Row],[Column8]]=1,25,"")</f>
        <v>25</v>
      </c>
      <c r="L42" s="31" t="e">
        <f>IF(Table1[[#This Row],[Column8]]=1,J42*K42,"")</f>
        <v>#N/A</v>
      </c>
      <c r="M42" s="32" t="e">
        <f>VLOOKUP($B42,#REF!,3,FALSE)</f>
        <v>#REF!</v>
      </c>
      <c r="N42" s="32" t="e">
        <f>VLOOKUP($B42,#REF!,4,FALSE)</f>
        <v>#REF!</v>
      </c>
      <c r="O42" s="32" t="e">
        <f>VLOOKUP($B42,#REF!,5,FALSE)</f>
        <v>#REF!</v>
      </c>
      <c r="P42" s="32" t="e">
        <f>VLOOKUP($B42,#REF!,6,FALSE)</f>
        <v>#REF!</v>
      </c>
      <c r="Q42" s="32" t="e">
        <f>VLOOKUP($B42,#REF!,7,FALSE)</f>
        <v>#REF!</v>
      </c>
      <c r="R42" s="32" t="e">
        <f>VLOOKUP($B42,#REF!,8,FALSE)</f>
        <v>#REF!</v>
      </c>
      <c r="S42" s="32" t="e">
        <f>VLOOKUP($B42,#REF!,9,FALSE)</f>
        <v>#REF!</v>
      </c>
    </row>
    <row r="43" spans="1:19" ht="46" thickBot="1" x14ac:dyDescent="0.2">
      <c r="A43" s="31">
        <f t="shared" si="1"/>
        <v>41</v>
      </c>
      <c r="B43" s="37" t="s">
        <v>467</v>
      </c>
      <c r="C43" s="38" t="e">
        <f>VLOOKUP(B43,'Vendor-Security-Assessment'!A:D,2,FALSE)</f>
        <v>#N/A</v>
      </c>
      <c r="D43" s="31" t="e">
        <f>VLOOKUP(B43,'Vendor-Security-Assessment'!A:D,4,FALSE)</f>
        <v>#N/A</v>
      </c>
      <c r="E43" s="39" t="b">
        <f>IF(Table1[[#This Row],[Column11]]&gt;20,TRUE,FALSE)</f>
        <v>1</v>
      </c>
      <c r="F43" s="46" t="s">
        <v>1938</v>
      </c>
      <c r="G43" s="40" t="s">
        <v>10</v>
      </c>
      <c r="H43" s="41">
        <v>1</v>
      </c>
      <c r="I43" s="31" t="e">
        <f>VLOOKUP(B43,'Vendor-Security-Assessment'!A:D,3,FALSE)</f>
        <v>#N/A</v>
      </c>
      <c r="J43" s="31" t="e">
        <f>IF(VLOOKUP(Table1[[#This Row],[Column2]],#REF!,7,FALSE)="Yes",1,0)</f>
        <v>#REF!</v>
      </c>
      <c r="K43" s="31">
        <f>IF(Table1[[#This Row],[Column8]]=1,25,"")</f>
        <v>25</v>
      </c>
      <c r="L43" s="31" t="e">
        <f>IF(Table1[[#This Row],[Column8]]=1,J43*K43,"")</f>
        <v>#REF!</v>
      </c>
      <c r="M43" s="32" t="e">
        <f>VLOOKUP($B43,#REF!,3,FALSE)</f>
        <v>#REF!</v>
      </c>
      <c r="N43" s="32" t="e">
        <f>VLOOKUP($B43,#REF!,4,FALSE)</f>
        <v>#REF!</v>
      </c>
      <c r="O43" s="32" t="e">
        <f>VLOOKUP($B43,#REF!,5,FALSE)</f>
        <v>#REF!</v>
      </c>
      <c r="P43" s="32" t="e">
        <f>VLOOKUP($B43,#REF!,6,FALSE)</f>
        <v>#REF!</v>
      </c>
      <c r="Q43" s="32" t="e">
        <f>VLOOKUP($B43,#REF!,7,FALSE)</f>
        <v>#REF!</v>
      </c>
      <c r="R43" s="32" t="e">
        <f>VLOOKUP($B43,#REF!,8,FALSE)</f>
        <v>#REF!</v>
      </c>
      <c r="S43" s="32" t="e">
        <f>VLOOKUP($B43,#REF!,9,FALSE)</f>
        <v>#REF!</v>
      </c>
    </row>
    <row r="44" spans="1:19" ht="46" thickBot="1" x14ac:dyDescent="0.2">
      <c r="A44" s="31">
        <f t="shared" si="1"/>
        <v>42</v>
      </c>
      <c r="B44" s="37" t="s">
        <v>184</v>
      </c>
      <c r="C44" s="38" t="e">
        <f>VLOOKUP(B44,'Vendor-Security-Assessment'!A:D,2,FALSE)</f>
        <v>#N/A</v>
      </c>
      <c r="D44" s="31" t="e">
        <f>VLOOKUP(B44,'Vendor-Security-Assessment'!A:D,4,FALSE)</f>
        <v>#N/A</v>
      </c>
      <c r="E44" s="39" t="b">
        <f>IF(Table1[[#This Row],[Column11]]&gt;20,TRUE,FALSE)</f>
        <v>1</v>
      </c>
      <c r="F44" s="46" t="s">
        <v>1938</v>
      </c>
      <c r="G44" s="40" t="s">
        <v>10</v>
      </c>
      <c r="H44" s="41">
        <v>1</v>
      </c>
      <c r="I44" s="31" t="e">
        <f>VLOOKUP(B44,'Vendor-Security-Assessment'!A:D,3,FALSE)</f>
        <v>#N/A</v>
      </c>
      <c r="J44" s="31" t="e">
        <f>IF(VLOOKUP(Table1[[#This Row],[Column2]],#REF!,7,FALSE)="Yes",1,0)</f>
        <v>#REF!</v>
      </c>
      <c r="K44" s="31">
        <f>IF(Table1[[#This Row],[Column8]]=1,25,"")</f>
        <v>25</v>
      </c>
      <c r="L44" s="31" t="e">
        <f>IF(Table1[[#This Row],[Column8]]=1,J44*K44,"")</f>
        <v>#REF!</v>
      </c>
      <c r="M44" s="32" t="e">
        <f>VLOOKUP($B44,#REF!,3,FALSE)</f>
        <v>#REF!</v>
      </c>
      <c r="N44" s="32" t="e">
        <f>VLOOKUP($B44,#REF!,4,FALSE)</f>
        <v>#REF!</v>
      </c>
      <c r="O44" s="32" t="e">
        <f>VLOOKUP($B44,#REF!,5,FALSE)</f>
        <v>#REF!</v>
      </c>
      <c r="P44" s="32" t="e">
        <f>VLOOKUP($B44,#REF!,6,FALSE)</f>
        <v>#REF!</v>
      </c>
      <c r="Q44" s="32" t="e">
        <f>VLOOKUP($B44,#REF!,7,FALSE)</f>
        <v>#REF!</v>
      </c>
      <c r="R44" s="32" t="e">
        <f>VLOOKUP($B44,#REF!,8,FALSE)</f>
        <v>#REF!</v>
      </c>
      <c r="S44" s="32" t="e">
        <f>VLOOKUP($B44,#REF!,9,FALSE)</f>
        <v>#REF!</v>
      </c>
    </row>
    <row r="45" spans="1:19" ht="46" thickBot="1" x14ac:dyDescent="0.2">
      <c r="A45" s="31">
        <f t="shared" si="1"/>
        <v>43</v>
      </c>
      <c r="B45" s="37" t="s">
        <v>185</v>
      </c>
      <c r="C45" s="38" t="e">
        <f>VLOOKUP(B45,'Vendor-Security-Assessment'!A:D,2,FALSE)</f>
        <v>#N/A</v>
      </c>
      <c r="D45" s="31" t="e">
        <f>VLOOKUP(B45,'Vendor-Security-Assessment'!A:D,4,FALSE)</f>
        <v>#N/A</v>
      </c>
      <c r="E45" s="39" t="b">
        <f>IF(Table1[[#This Row],[Column11]]&gt;20,TRUE,FALSE)</f>
        <v>0</v>
      </c>
      <c r="F45" s="46" t="s">
        <v>1938</v>
      </c>
      <c r="G45" s="40" t="s">
        <v>10</v>
      </c>
      <c r="H45" s="41">
        <v>1</v>
      </c>
      <c r="I45" s="31" t="e">
        <f>VLOOKUP(B45,'Vendor-Security-Assessment'!A:D,3,FALSE)</f>
        <v>#N/A</v>
      </c>
      <c r="J45" s="31" t="e">
        <f>IF(Table1[[#This Row],[Column7]]=Table1[[#This Row],[Column9]],1,0)</f>
        <v>#N/A</v>
      </c>
      <c r="K45" s="31">
        <f>IF(Table1[[#This Row],[Column8]]=1,15,"")</f>
        <v>15</v>
      </c>
      <c r="L45" s="31" t="e">
        <f>IF(Table1[[#This Row],[Column8]]=1,J45*K45,"")</f>
        <v>#N/A</v>
      </c>
      <c r="M45" s="32" t="e">
        <f>VLOOKUP($B45,#REF!,3,FALSE)</f>
        <v>#REF!</v>
      </c>
      <c r="N45" s="32" t="e">
        <f>VLOOKUP($B45,#REF!,4,FALSE)</f>
        <v>#REF!</v>
      </c>
      <c r="O45" s="32" t="e">
        <f>VLOOKUP($B45,#REF!,5,FALSE)</f>
        <v>#REF!</v>
      </c>
      <c r="P45" s="32" t="e">
        <f>VLOOKUP($B45,#REF!,6,FALSE)</f>
        <v>#REF!</v>
      </c>
      <c r="Q45" s="32" t="e">
        <f>VLOOKUP($B45,#REF!,7,FALSE)</f>
        <v>#REF!</v>
      </c>
      <c r="R45" s="32" t="e">
        <f>VLOOKUP($B45,#REF!,8,FALSE)</f>
        <v>#REF!</v>
      </c>
      <c r="S45" s="32" t="e">
        <f>VLOOKUP($B45,#REF!,9,FALSE)</f>
        <v>#REF!</v>
      </c>
    </row>
    <row r="46" spans="1:19" ht="46" thickBot="1" x14ac:dyDescent="0.2">
      <c r="A46" s="31">
        <f t="shared" si="1"/>
        <v>44</v>
      </c>
      <c r="B46" s="37" t="s">
        <v>186</v>
      </c>
      <c r="C46" s="38" t="e">
        <f>VLOOKUP(B46,'Vendor-Security-Assessment'!A:D,2,FALSE)</f>
        <v>#N/A</v>
      </c>
      <c r="D46" s="31" t="e">
        <f>VLOOKUP(B46,'Vendor-Security-Assessment'!A:D,4,FALSE)</f>
        <v>#N/A</v>
      </c>
      <c r="E46" s="39" t="b">
        <f>IF(Table1[[#This Row],[Column11]]&gt;20,TRUE,FALSE)</f>
        <v>0</v>
      </c>
      <c r="F46" s="46" t="s">
        <v>1938</v>
      </c>
      <c r="G46" s="40" t="s">
        <v>10</v>
      </c>
      <c r="H46" s="41">
        <v>1</v>
      </c>
      <c r="I46" s="31" t="e">
        <f>VLOOKUP(B46,'Vendor-Security-Assessment'!A:D,3,FALSE)</f>
        <v>#N/A</v>
      </c>
      <c r="J46" s="31" t="e">
        <f>IF(VLOOKUP(Table1[[#This Row],[Column2]],#REF!,7,FALSE)="Yes",1,0)</f>
        <v>#REF!</v>
      </c>
      <c r="K46" s="31">
        <f>IF(Table1[[#This Row],[Column8]]=1,15,"")</f>
        <v>15</v>
      </c>
      <c r="L46" s="31" t="e">
        <f>IF(Table1[[#This Row],[Column8]]=1,J46*K46,"")</f>
        <v>#REF!</v>
      </c>
      <c r="M46" s="32" t="e">
        <f>VLOOKUP($B46,#REF!,3,FALSE)</f>
        <v>#REF!</v>
      </c>
      <c r="N46" s="32" t="e">
        <f>VLOOKUP($B46,#REF!,4,FALSE)</f>
        <v>#REF!</v>
      </c>
      <c r="O46" s="32" t="e">
        <f>VLOOKUP($B46,#REF!,5,FALSE)</f>
        <v>#REF!</v>
      </c>
      <c r="P46" s="32" t="e">
        <f>VLOOKUP($B46,#REF!,6,FALSE)</f>
        <v>#REF!</v>
      </c>
      <c r="Q46" s="32" t="e">
        <f>VLOOKUP($B46,#REF!,7,FALSE)</f>
        <v>#REF!</v>
      </c>
      <c r="R46" s="32" t="e">
        <f>VLOOKUP($B46,#REF!,8,FALSE)</f>
        <v>#REF!</v>
      </c>
      <c r="S46" s="32" t="e">
        <f>VLOOKUP($B46,#REF!,9,FALSE)</f>
        <v>#REF!</v>
      </c>
    </row>
    <row r="47" spans="1:19" ht="76" thickBot="1" x14ac:dyDescent="0.2">
      <c r="A47" s="31">
        <f t="shared" si="1"/>
        <v>45</v>
      </c>
      <c r="B47" s="37" t="s">
        <v>188</v>
      </c>
      <c r="C47" s="38" t="e">
        <f>VLOOKUP(B47,'Vendor-Security-Assessment'!A:D,2,FALSE)</f>
        <v>#N/A</v>
      </c>
      <c r="D47" s="31" t="e">
        <f>VLOOKUP(B47,'Vendor-Security-Assessment'!A:D,4,FALSE)</f>
        <v>#N/A</v>
      </c>
      <c r="E47" s="39" t="b">
        <f>IF(Table1[[#This Row],[Column11]]&gt;20,TRUE,FALSE)</f>
        <v>1</v>
      </c>
      <c r="F47" s="39" t="s">
        <v>1939</v>
      </c>
      <c r="G47" s="40" t="s">
        <v>10</v>
      </c>
      <c r="H47" s="41">
        <v>1</v>
      </c>
      <c r="I47" s="31" t="e">
        <f>VLOOKUP(B47,'Vendor-Security-Assessment'!A:D,3,FALSE)</f>
        <v>#N/A</v>
      </c>
      <c r="J47" s="31" t="e">
        <f>IF(Table1[[#This Row],[Column7]]=Table1[[#This Row],[Column9]],1,0)</f>
        <v>#N/A</v>
      </c>
      <c r="K47" s="31">
        <f>IF(Table1[[#This Row],[Column8]]=1,25,"")</f>
        <v>25</v>
      </c>
      <c r="L47" s="31" t="e">
        <f>IF(Table1[[#This Row],[Column8]]=1,J47*K47,"")</f>
        <v>#N/A</v>
      </c>
      <c r="M47" s="32" t="e">
        <f>VLOOKUP($B47,#REF!,3,FALSE)</f>
        <v>#REF!</v>
      </c>
      <c r="N47" s="32" t="e">
        <f>VLOOKUP($B47,#REF!,4,FALSE)</f>
        <v>#REF!</v>
      </c>
      <c r="O47" s="32" t="e">
        <f>VLOOKUP($B47,#REF!,5,FALSE)</f>
        <v>#REF!</v>
      </c>
      <c r="P47" s="32" t="e">
        <f>VLOOKUP($B47,#REF!,6,FALSE)</f>
        <v>#REF!</v>
      </c>
      <c r="Q47" s="32" t="e">
        <f>VLOOKUP($B47,#REF!,7,FALSE)</f>
        <v>#REF!</v>
      </c>
      <c r="R47" s="32" t="e">
        <f>VLOOKUP($B47,#REF!,8,FALSE)</f>
        <v>#REF!</v>
      </c>
      <c r="S47" s="32" t="e">
        <f>VLOOKUP($B47,#REF!,9,FALSE)</f>
        <v>#REF!</v>
      </c>
    </row>
    <row r="48" spans="1:19" ht="76" thickBot="1" x14ac:dyDescent="0.2">
      <c r="A48" s="31">
        <f t="shared" si="1"/>
        <v>46</v>
      </c>
      <c r="B48" s="37" t="s">
        <v>189</v>
      </c>
      <c r="C48" s="38" t="e">
        <f>VLOOKUP(B48,'Vendor-Security-Assessment'!A:D,2,FALSE)</f>
        <v>#N/A</v>
      </c>
      <c r="D48" s="31" t="e">
        <f>VLOOKUP(B48,'Vendor-Security-Assessment'!A:D,4,FALSE)</f>
        <v>#N/A</v>
      </c>
      <c r="E48" s="39" t="b">
        <f>IF(Table1[[#This Row],[Column11]]&gt;20,TRUE,FALSE)</f>
        <v>1</v>
      </c>
      <c r="F48" s="39" t="s">
        <v>1939</v>
      </c>
      <c r="G48" s="40" t="s">
        <v>10</v>
      </c>
      <c r="H48" s="41">
        <v>1</v>
      </c>
      <c r="I48" s="31" t="e">
        <f>VLOOKUP(B48,'Vendor-Security-Assessment'!A:D,3,FALSE)</f>
        <v>#N/A</v>
      </c>
      <c r="J48" s="31" t="e">
        <f>IF(Table1[[#This Row],[Column7]]=Table1[[#This Row],[Column9]],1,0)</f>
        <v>#N/A</v>
      </c>
      <c r="K48" s="31">
        <f>IF(Table1[[#This Row],[Column8]]=1,25,"")</f>
        <v>25</v>
      </c>
      <c r="L48" s="31" t="e">
        <f>IF(Table1[[#This Row],[Column8]]=1,J48*K48,"")</f>
        <v>#N/A</v>
      </c>
      <c r="M48" s="32" t="e">
        <f>VLOOKUP($B48,#REF!,3,FALSE)</f>
        <v>#REF!</v>
      </c>
      <c r="N48" s="32" t="e">
        <f>VLOOKUP($B48,#REF!,4,FALSE)</f>
        <v>#REF!</v>
      </c>
      <c r="O48" s="32" t="e">
        <f>VLOOKUP($B48,#REF!,5,FALSE)</f>
        <v>#REF!</v>
      </c>
      <c r="P48" s="32" t="e">
        <f>VLOOKUP($B48,#REF!,6,FALSE)</f>
        <v>#REF!</v>
      </c>
      <c r="Q48" s="32" t="e">
        <f>VLOOKUP($B48,#REF!,7,FALSE)</f>
        <v>#REF!</v>
      </c>
      <c r="R48" s="32" t="e">
        <f>VLOOKUP($B48,#REF!,8,FALSE)</f>
        <v>#REF!</v>
      </c>
      <c r="S48" s="32" t="e">
        <f>VLOOKUP($B48,#REF!,9,FALSE)</f>
        <v>#REF!</v>
      </c>
    </row>
    <row r="49" spans="1:19" ht="76" thickBot="1" x14ac:dyDescent="0.2">
      <c r="A49" s="31">
        <f t="shared" si="1"/>
        <v>47</v>
      </c>
      <c r="B49" s="37" t="s">
        <v>190</v>
      </c>
      <c r="C49" s="38" t="e">
        <f>VLOOKUP(B49,'Vendor-Security-Assessment'!A:D,2,FALSE)</f>
        <v>#N/A</v>
      </c>
      <c r="D49" s="31" t="e">
        <f>VLOOKUP(B49,'Vendor-Security-Assessment'!A:D,4,FALSE)</f>
        <v>#N/A</v>
      </c>
      <c r="E49" s="39" t="b">
        <f>IF(Table1[[#This Row],[Column11]]&gt;20,TRUE,FALSE)</f>
        <v>1</v>
      </c>
      <c r="F49" s="39" t="s">
        <v>1939</v>
      </c>
      <c r="G49" s="40" t="s">
        <v>10</v>
      </c>
      <c r="H49" s="41">
        <v>1</v>
      </c>
      <c r="I49" s="31" t="e">
        <f>VLOOKUP(B49,'Vendor-Security-Assessment'!A:D,3,FALSE)</f>
        <v>#N/A</v>
      </c>
      <c r="J49" s="31" t="e">
        <f>IF(Table1[[#This Row],[Column7]]=Table1[[#This Row],[Column9]],1,0)</f>
        <v>#N/A</v>
      </c>
      <c r="K49" s="31">
        <f>IF(Table1[[#This Row],[Column8]]=1,25,"")</f>
        <v>25</v>
      </c>
      <c r="L49" s="31" t="e">
        <f>IF(Table1[[#This Row],[Column8]]=1,J49*K49,"")</f>
        <v>#N/A</v>
      </c>
      <c r="M49" s="32" t="e">
        <f>VLOOKUP($B49,#REF!,3,FALSE)</f>
        <v>#REF!</v>
      </c>
      <c r="N49" s="32" t="e">
        <f>VLOOKUP($B49,#REF!,4,FALSE)</f>
        <v>#REF!</v>
      </c>
      <c r="O49" s="32" t="e">
        <f>VLOOKUP($B49,#REF!,5,FALSE)</f>
        <v>#REF!</v>
      </c>
      <c r="P49" s="32" t="e">
        <f>VLOOKUP($B49,#REF!,6,FALSE)</f>
        <v>#REF!</v>
      </c>
      <c r="Q49" s="32" t="e">
        <f>VLOOKUP($B49,#REF!,7,FALSE)</f>
        <v>#REF!</v>
      </c>
      <c r="R49" s="32" t="e">
        <f>VLOOKUP($B49,#REF!,8,FALSE)</f>
        <v>#REF!</v>
      </c>
      <c r="S49" s="32" t="e">
        <f>VLOOKUP($B49,#REF!,9,FALSE)</f>
        <v>#REF!</v>
      </c>
    </row>
    <row r="50" spans="1:19" ht="76" thickBot="1" x14ac:dyDescent="0.2">
      <c r="A50" s="31">
        <f t="shared" si="1"/>
        <v>48</v>
      </c>
      <c r="B50" s="37" t="s">
        <v>191</v>
      </c>
      <c r="C50" s="38" t="e">
        <f>VLOOKUP(B50,'Vendor-Security-Assessment'!A:D,2,FALSE)</f>
        <v>#N/A</v>
      </c>
      <c r="D50" s="31" t="e">
        <f>VLOOKUP(B50,'Vendor-Security-Assessment'!A:D,4,FALSE)</f>
        <v>#N/A</v>
      </c>
      <c r="E50" s="39" t="b">
        <f>IF(Table1[[#This Row],[Column11]]&gt;20,TRUE,FALSE)</f>
        <v>0</v>
      </c>
      <c r="F50" s="39" t="s">
        <v>1939</v>
      </c>
      <c r="G50" s="40" t="s">
        <v>10</v>
      </c>
      <c r="H50" s="41">
        <v>1</v>
      </c>
      <c r="I50" s="31" t="e">
        <f>VLOOKUP(B50,'Vendor-Security-Assessment'!A:D,3,FALSE)</f>
        <v>#N/A</v>
      </c>
      <c r="J50" s="31" t="e">
        <f>IF(Table1[[#This Row],[Column7]]=Table1[[#This Row],[Column9]],1,0)</f>
        <v>#N/A</v>
      </c>
      <c r="K50" s="31">
        <f>IF(Table1[[#This Row],[Column8]]=1,20,"")</f>
        <v>20</v>
      </c>
      <c r="L50" s="31" t="e">
        <f>IF(Table1[[#This Row],[Column8]]=1,J50*K50,"")</f>
        <v>#N/A</v>
      </c>
      <c r="M50" s="32" t="e">
        <f>VLOOKUP($B50,#REF!,3,FALSE)</f>
        <v>#REF!</v>
      </c>
      <c r="N50" s="32" t="e">
        <f>VLOOKUP($B50,#REF!,4,FALSE)</f>
        <v>#REF!</v>
      </c>
      <c r="O50" s="32" t="e">
        <f>VLOOKUP($B50,#REF!,5,FALSE)</f>
        <v>#REF!</v>
      </c>
      <c r="P50" s="32" t="e">
        <f>VLOOKUP($B50,#REF!,6,FALSE)</f>
        <v>#REF!</v>
      </c>
      <c r="Q50" s="32" t="e">
        <f>VLOOKUP($B50,#REF!,7,FALSE)</f>
        <v>#REF!</v>
      </c>
      <c r="R50" s="32" t="e">
        <f>VLOOKUP($B50,#REF!,8,FALSE)</f>
        <v>#REF!</v>
      </c>
      <c r="S50" s="32" t="e">
        <f>VLOOKUP($B50,#REF!,9,FALSE)</f>
        <v>#REF!</v>
      </c>
    </row>
    <row r="51" spans="1:19" ht="76" thickBot="1" x14ac:dyDescent="0.2">
      <c r="A51" s="31">
        <f t="shared" si="1"/>
        <v>49</v>
      </c>
      <c r="B51" s="37" t="s">
        <v>192</v>
      </c>
      <c r="C51" s="38" t="e">
        <f>VLOOKUP(B51,'Vendor-Security-Assessment'!A:D,2,FALSE)</f>
        <v>#N/A</v>
      </c>
      <c r="D51" s="31" t="e">
        <f>VLOOKUP(B51,'Vendor-Security-Assessment'!A:D,4,FALSE)</f>
        <v>#N/A</v>
      </c>
      <c r="E51" s="39" t="b">
        <f>IF(Table1[[#This Row],[Column11]]&gt;20,TRUE,FALSE)</f>
        <v>1</v>
      </c>
      <c r="F51" s="39" t="s">
        <v>1939</v>
      </c>
      <c r="G51" s="40" t="s">
        <v>10</v>
      </c>
      <c r="H51" s="41">
        <v>1</v>
      </c>
      <c r="I51" s="31" t="e">
        <f>VLOOKUP(B51,'Vendor-Security-Assessment'!A:D,3,FALSE)</f>
        <v>#N/A</v>
      </c>
      <c r="J51" s="31" t="e">
        <f>IF(Table1[[#This Row],[Column7]]=Table1[[#This Row],[Column9]],1,0)</f>
        <v>#N/A</v>
      </c>
      <c r="K51" s="31">
        <f>IF(Table1[[#This Row],[Column8]]=1,40,"")</f>
        <v>40</v>
      </c>
      <c r="L51" s="31" t="e">
        <f>IF(Table1[[#This Row],[Column8]]=1,J51*K51,"")</f>
        <v>#N/A</v>
      </c>
      <c r="M51" s="32" t="e">
        <f>VLOOKUP($B51,#REF!,3,FALSE)</f>
        <v>#REF!</v>
      </c>
      <c r="N51" s="32" t="e">
        <f>VLOOKUP($B51,#REF!,4,FALSE)</f>
        <v>#REF!</v>
      </c>
      <c r="O51" s="32" t="e">
        <f>VLOOKUP($B51,#REF!,5,FALSE)</f>
        <v>#REF!</v>
      </c>
      <c r="P51" s="32" t="e">
        <f>VLOOKUP($B51,#REF!,6,FALSE)</f>
        <v>#REF!</v>
      </c>
      <c r="Q51" s="32" t="e">
        <f>VLOOKUP($B51,#REF!,7,FALSE)</f>
        <v>#REF!</v>
      </c>
      <c r="R51" s="32" t="e">
        <f>VLOOKUP($B51,#REF!,8,FALSE)</f>
        <v>#REF!</v>
      </c>
      <c r="S51" s="32" t="e">
        <f>VLOOKUP($B51,#REF!,9,FALSE)</f>
        <v>#REF!</v>
      </c>
    </row>
    <row r="52" spans="1:19" ht="76" thickBot="1" x14ac:dyDescent="0.2">
      <c r="A52" s="31">
        <f t="shared" si="1"/>
        <v>50</v>
      </c>
      <c r="B52" s="37" t="s">
        <v>193</v>
      </c>
      <c r="C52" s="38" t="e">
        <f>VLOOKUP(B52,'Vendor-Security-Assessment'!A:D,2,FALSE)</f>
        <v>#N/A</v>
      </c>
      <c r="D52" s="31" t="e">
        <f>VLOOKUP(B52,'Vendor-Security-Assessment'!A:D,4,FALSE)</f>
        <v>#N/A</v>
      </c>
      <c r="E52" s="39" t="b">
        <f>IF(Table1[[#This Row],[Column11]]&gt;20,TRUE,FALSE)</f>
        <v>1</v>
      </c>
      <c r="F52" s="39" t="s">
        <v>1939</v>
      </c>
      <c r="G52" s="40" t="s">
        <v>14</v>
      </c>
      <c r="H52" s="41">
        <v>1</v>
      </c>
      <c r="I52" s="31" t="e">
        <f>VLOOKUP(B52,'Vendor-Security-Assessment'!A:D,3,FALSE)</f>
        <v>#N/A</v>
      </c>
      <c r="J52" s="31" t="e">
        <f>IF(Table1[[#This Row],[Column7]]=Table1[[#This Row],[Column9]],1,0)</f>
        <v>#N/A</v>
      </c>
      <c r="K52" s="31">
        <f>IF(Table1[[#This Row],[Column8]]=1,40,"")</f>
        <v>40</v>
      </c>
      <c r="L52" s="31" t="e">
        <f>IF(Table1[[#This Row],[Column8]]=1,J52*K52,"")</f>
        <v>#N/A</v>
      </c>
      <c r="M52" s="32" t="e">
        <f>VLOOKUP($B52,#REF!,3,FALSE)</f>
        <v>#REF!</v>
      </c>
      <c r="N52" s="32" t="e">
        <f>VLOOKUP($B52,#REF!,4,FALSE)</f>
        <v>#REF!</v>
      </c>
      <c r="O52" s="32" t="e">
        <f>VLOOKUP($B52,#REF!,5,FALSE)</f>
        <v>#REF!</v>
      </c>
      <c r="P52" s="32" t="e">
        <f>VLOOKUP($B52,#REF!,6,FALSE)</f>
        <v>#REF!</v>
      </c>
      <c r="Q52" s="32" t="e">
        <f>VLOOKUP($B52,#REF!,7,FALSE)</f>
        <v>#REF!</v>
      </c>
      <c r="R52" s="32" t="e">
        <f>VLOOKUP($B52,#REF!,8,FALSE)</f>
        <v>#REF!</v>
      </c>
      <c r="S52" s="32" t="e">
        <f>VLOOKUP($B52,#REF!,9,FALSE)</f>
        <v>#REF!</v>
      </c>
    </row>
    <row r="53" spans="1:19" ht="76" thickBot="1" x14ac:dyDescent="0.2">
      <c r="A53" s="31">
        <f t="shared" si="1"/>
        <v>51</v>
      </c>
      <c r="B53" s="37" t="s">
        <v>194</v>
      </c>
      <c r="C53" s="38" t="e">
        <f>VLOOKUP(B53,'Vendor-Security-Assessment'!A:D,2,FALSE)</f>
        <v>#N/A</v>
      </c>
      <c r="D53" s="31" t="e">
        <f>VLOOKUP(B53,'Vendor-Security-Assessment'!A:D,4,FALSE)</f>
        <v>#N/A</v>
      </c>
      <c r="E53" s="39" t="b">
        <f>IF(Table1[[#This Row],[Column11]]&gt;20,TRUE,FALSE)</f>
        <v>1</v>
      </c>
      <c r="F53" s="39" t="s">
        <v>1939</v>
      </c>
      <c r="G53" s="40" t="s">
        <v>14</v>
      </c>
      <c r="H53" s="41">
        <v>1</v>
      </c>
      <c r="I53" s="31" t="e">
        <f>VLOOKUP(B53,'Vendor-Security-Assessment'!A:D,3,FALSE)</f>
        <v>#N/A</v>
      </c>
      <c r="J53" s="31" t="e">
        <f>IF(Table1[[#This Row],[Column7]]=Table1[[#This Row],[Column9]],1,0)</f>
        <v>#N/A</v>
      </c>
      <c r="K53" s="31">
        <f>IF(Table1[[#This Row],[Column8]]=1,25,"")</f>
        <v>25</v>
      </c>
      <c r="L53" s="31" t="e">
        <f>IF(Table1[[#This Row],[Column8]]=1,J53*K53,"")</f>
        <v>#N/A</v>
      </c>
      <c r="M53" s="32" t="e">
        <f>VLOOKUP($B53,#REF!,3,FALSE)</f>
        <v>#REF!</v>
      </c>
      <c r="N53" s="32" t="e">
        <f>VLOOKUP($B53,#REF!,4,FALSE)</f>
        <v>#REF!</v>
      </c>
      <c r="O53" s="32" t="e">
        <f>VLOOKUP($B53,#REF!,5,FALSE)</f>
        <v>#REF!</v>
      </c>
      <c r="P53" s="32" t="e">
        <f>VLOOKUP($B53,#REF!,6,FALSE)</f>
        <v>#REF!</v>
      </c>
      <c r="Q53" s="32" t="e">
        <f>VLOOKUP($B53,#REF!,7,FALSE)</f>
        <v>#REF!</v>
      </c>
      <c r="R53" s="32" t="e">
        <f>VLOOKUP($B53,#REF!,8,FALSE)</f>
        <v>#REF!</v>
      </c>
      <c r="S53" s="32" t="e">
        <f>VLOOKUP($B53,#REF!,9,FALSE)</f>
        <v>#REF!</v>
      </c>
    </row>
    <row r="54" spans="1:19" ht="76" thickBot="1" x14ac:dyDescent="0.2">
      <c r="A54" s="31">
        <f t="shared" si="1"/>
        <v>52</v>
      </c>
      <c r="B54" s="37" t="s">
        <v>195</v>
      </c>
      <c r="C54" s="38" t="e">
        <f>VLOOKUP(B54,'Vendor-Security-Assessment'!A:D,2,FALSE)</f>
        <v>#N/A</v>
      </c>
      <c r="D54" s="31" t="e">
        <f>VLOOKUP(B54,'Vendor-Security-Assessment'!A:D,4,FALSE)</f>
        <v>#N/A</v>
      </c>
      <c r="E54" s="39" t="b">
        <f>IF(Table1[[#This Row],[Column11]]&gt;20,TRUE,FALSE)</f>
        <v>1</v>
      </c>
      <c r="F54" s="39" t="s">
        <v>1939</v>
      </c>
      <c r="G54" s="40" t="s">
        <v>10</v>
      </c>
      <c r="H54" s="41">
        <v>1</v>
      </c>
      <c r="I54" s="31" t="e">
        <f>VLOOKUP(B54,'Vendor-Security-Assessment'!A:D,3,FALSE)</f>
        <v>#N/A</v>
      </c>
      <c r="J54" s="31" t="e">
        <f>IF(Table1[[#This Row],[Column7]]=Table1[[#This Row],[Column9]],1,0)</f>
        <v>#N/A</v>
      </c>
      <c r="K54" s="31">
        <f>IF(Table1[[#This Row],[Column8]]=1,40,"")</f>
        <v>40</v>
      </c>
      <c r="L54" s="31" t="e">
        <f>IF(Table1[[#This Row],[Column8]]=1,J54*K54,"")</f>
        <v>#N/A</v>
      </c>
      <c r="M54" s="32" t="e">
        <f>VLOOKUP($B54,#REF!,3,FALSE)</f>
        <v>#REF!</v>
      </c>
      <c r="N54" s="32" t="e">
        <f>VLOOKUP($B54,#REF!,4,FALSE)</f>
        <v>#REF!</v>
      </c>
      <c r="O54" s="32" t="e">
        <f>VLOOKUP($B54,#REF!,5,FALSE)</f>
        <v>#REF!</v>
      </c>
      <c r="P54" s="32" t="e">
        <f>VLOOKUP($B54,#REF!,6,FALSE)</f>
        <v>#REF!</v>
      </c>
      <c r="Q54" s="32" t="e">
        <f>VLOOKUP($B54,#REF!,7,FALSE)</f>
        <v>#REF!</v>
      </c>
      <c r="R54" s="32" t="e">
        <f>VLOOKUP($B54,#REF!,8,FALSE)</f>
        <v>#REF!</v>
      </c>
      <c r="S54" s="32" t="e">
        <f>VLOOKUP($B54,#REF!,9,FALSE)</f>
        <v>#REF!</v>
      </c>
    </row>
    <row r="55" spans="1:19" ht="76" thickBot="1" x14ac:dyDescent="0.2">
      <c r="A55" s="31">
        <f t="shared" si="1"/>
        <v>53</v>
      </c>
      <c r="B55" s="37" t="s">
        <v>196</v>
      </c>
      <c r="C55" s="38" t="e">
        <f>VLOOKUP(B55,'Vendor-Security-Assessment'!A:D,2,FALSE)</f>
        <v>#N/A</v>
      </c>
      <c r="D55" s="31" t="e">
        <f>VLOOKUP(B55,'Vendor-Security-Assessment'!A:D,4,FALSE)</f>
        <v>#N/A</v>
      </c>
      <c r="E55" s="39" t="b">
        <f>IF(Table1[[#This Row],[Column11]]&gt;20,TRUE,FALSE)</f>
        <v>0</v>
      </c>
      <c r="F55" s="39" t="s">
        <v>1939</v>
      </c>
      <c r="G55" s="40" t="s">
        <v>10</v>
      </c>
      <c r="H55" s="41">
        <v>1</v>
      </c>
      <c r="I55" s="31" t="e">
        <f>VLOOKUP(B55,'Vendor-Security-Assessment'!A:D,3,FALSE)</f>
        <v>#N/A</v>
      </c>
      <c r="J55" s="31" t="e">
        <f>IF(Table1[[#This Row],[Column7]]=Table1[[#This Row],[Column9]],1,0)</f>
        <v>#N/A</v>
      </c>
      <c r="K55" s="31">
        <f>IF(Table1[[#This Row],[Column8]]=1,20,"")</f>
        <v>20</v>
      </c>
      <c r="L55" s="31" t="e">
        <f>IF(Table1[[#This Row],[Column8]]=1,J55*K55,"")</f>
        <v>#N/A</v>
      </c>
      <c r="M55" s="32" t="e">
        <f>VLOOKUP($B55,#REF!,3,FALSE)</f>
        <v>#REF!</v>
      </c>
      <c r="N55" s="32" t="e">
        <f>VLOOKUP($B55,#REF!,4,FALSE)</f>
        <v>#REF!</v>
      </c>
      <c r="O55" s="32" t="e">
        <f>VLOOKUP($B55,#REF!,5,FALSE)</f>
        <v>#REF!</v>
      </c>
      <c r="P55" s="32" t="e">
        <f>VLOOKUP($B55,#REF!,6,FALSE)</f>
        <v>#REF!</v>
      </c>
      <c r="Q55" s="32" t="e">
        <f>VLOOKUP($B55,#REF!,7,FALSE)</f>
        <v>#REF!</v>
      </c>
      <c r="R55" s="32" t="e">
        <f>VLOOKUP($B55,#REF!,8,FALSE)</f>
        <v>#REF!</v>
      </c>
      <c r="S55" s="32" t="e">
        <f>VLOOKUP($B55,#REF!,9,FALSE)</f>
        <v>#REF!</v>
      </c>
    </row>
    <row r="56" spans="1:19" ht="76" thickBot="1" x14ac:dyDescent="0.2">
      <c r="A56" s="31">
        <f t="shared" si="1"/>
        <v>54</v>
      </c>
      <c r="B56" s="37" t="s">
        <v>197</v>
      </c>
      <c r="C56" s="38" t="e">
        <f>VLOOKUP(B56,'Vendor-Security-Assessment'!A:D,2,FALSE)</f>
        <v>#N/A</v>
      </c>
      <c r="D56" s="31" t="e">
        <f>VLOOKUP(B56,'Vendor-Security-Assessment'!A:D,4,FALSE)</f>
        <v>#N/A</v>
      </c>
      <c r="E56" s="39" t="b">
        <f>IF(Table1[[#This Row],[Column11]]&gt;20,TRUE,FALSE)</f>
        <v>0</v>
      </c>
      <c r="F56" s="39" t="s">
        <v>1939</v>
      </c>
      <c r="G56" s="40" t="s">
        <v>10</v>
      </c>
      <c r="H56" s="41">
        <v>1</v>
      </c>
      <c r="I56" s="31" t="e">
        <f>VLOOKUP(B56,'Vendor-Security-Assessment'!A:D,3,FALSE)</f>
        <v>#N/A</v>
      </c>
      <c r="J56" s="31" t="e">
        <f>IF(Table1[[#This Row],[Column7]]=Table1[[#This Row],[Column9]],1,0)</f>
        <v>#N/A</v>
      </c>
      <c r="K56" s="31">
        <f>IF(Table1[[#This Row],[Column8]]=1,15,"")</f>
        <v>15</v>
      </c>
      <c r="L56" s="31" t="e">
        <f>IF(Table1[[#This Row],[Column8]]=1,J56*K56,"")</f>
        <v>#N/A</v>
      </c>
      <c r="M56" s="32" t="e">
        <f>VLOOKUP($B56,#REF!,3,FALSE)</f>
        <v>#REF!</v>
      </c>
      <c r="N56" s="32" t="e">
        <f>VLOOKUP($B56,#REF!,4,FALSE)</f>
        <v>#REF!</v>
      </c>
      <c r="O56" s="32" t="e">
        <f>VLOOKUP($B56,#REF!,5,FALSE)</f>
        <v>#REF!</v>
      </c>
      <c r="P56" s="32" t="e">
        <f>VLOOKUP($B56,#REF!,6,FALSE)</f>
        <v>#REF!</v>
      </c>
      <c r="Q56" s="32" t="e">
        <f>VLOOKUP($B56,#REF!,7,FALSE)</f>
        <v>#REF!</v>
      </c>
      <c r="R56" s="32" t="e">
        <f>VLOOKUP($B56,#REF!,8,FALSE)</f>
        <v>#REF!</v>
      </c>
      <c r="S56" s="32" t="e">
        <f>VLOOKUP($B56,#REF!,9,FALSE)</f>
        <v>#REF!</v>
      </c>
    </row>
    <row r="57" spans="1:19" ht="76" thickBot="1" x14ac:dyDescent="0.2">
      <c r="A57" s="31">
        <f t="shared" si="1"/>
        <v>55</v>
      </c>
      <c r="B57" s="37" t="s">
        <v>198</v>
      </c>
      <c r="C57" s="38" t="e">
        <f>VLOOKUP(B57,'Vendor-Security-Assessment'!A:D,2,FALSE)</f>
        <v>#N/A</v>
      </c>
      <c r="D57" s="31" t="e">
        <f>VLOOKUP(B57,'Vendor-Security-Assessment'!A:D,4,FALSE)</f>
        <v>#N/A</v>
      </c>
      <c r="E57" s="39" t="e">
        <f>IF(Table1[[#This Row],[Column11]]&gt;20,TRUE,FALSE)</f>
        <v>#N/A</v>
      </c>
      <c r="F57" s="39" t="s">
        <v>1939</v>
      </c>
      <c r="G57" s="40" t="s">
        <v>14</v>
      </c>
      <c r="H57" s="41" t="e">
        <f>IF(I56="Yes",1,0)</f>
        <v>#N/A</v>
      </c>
      <c r="I57" s="31" t="e">
        <f>VLOOKUP(B57,'Vendor-Security-Assessment'!A:D,3,FALSE)</f>
        <v>#N/A</v>
      </c>
      <c r="J57" s="31" t="e">
        <f>IF(Table1[[#This Row],[Column7]]=Table1[[#This Row],[Column9]],1,0)</f>
        <v>#N/A</v>
      </c>
      <c r="K57" s="31" t="e">
        <f>IF(Table1[[#This Row],[Column8]]=1,20,"")</f>
        <v>#N/A</v>
      </c>
      <c r="L57" s="31" t="e">
        <f>IF(Table1[[#This Row],[Column8]]=1,J57*K57,"")</f>
        <v>#N/A</v>
      </c>
      <c r="M57" s="32" t="e">
        <f>VLOOKUP($B57,#REF!,3,FALSE)</f>
        <v>#REF!</v>
      </c>
      <c r="N57" s="32" t="e">
        <f>VLOOKUP($B57,#REF!,4,FALSE)</f>
        <v>#REF!</v>
      </c>
      <c r="O57" s="32" t="e">
        <f>VLOOKUP($B57,#REF!,5,FALSE)</f>
        <v>#REF!</v>
      </c>
      <c r="P57" s="32" t="e">
        <f>VLOOKUP($B57,#REF!,6,FALSE)</f>
        <v>#REF!</v>
      </c>
      <c r="Q57" s="32" t="e">
        <f>VLOOKUP($B57,#REF!,7,FALSE)</f>
        <v>#REF!</v>
      </c>
      <c r="R57" s="32" t="e">
        <f>VLOOKUP($B57,#REF!,8,FALSE)</f>
        <v>#REF!</v>
      </c>
      <c r="S57" s="32" t="e">
        <f>VLOOKUP($B57,#REF!,9,FALSE)</f>
        <v>#REF!</v>
      </c>
    </row>
    <row r="58" spans="1:19" ht="76" thickBot="1" x14ac:dyDescent="0.2">
      <c r="A58" s="31">
        <f t="shared" si="1"/>
        <v>56</v>
      </c>
      <c r="B58" s="37" t="s">
        <v>199</v>
      </c>
      <c r="C58" s="38" t="e">
        <f>VLOOKUP(B58,'Vendor-Security-Assessment'!A:D,2,FALSE)</f>
        <v>#N/A</v>
      </c>
      <c r="D58" s="31" t="e">
        <f>VLOOKUP(B58,'Vendor-Security-Assessment'!A:D,4,FALSE)</f>
        <v>#N/A</v>
      </c>
      <c r="E58" s="39" t="b">
        <f>IF(Table1[[#This Row],[Column11]]&gt;20,TRUE,FALSE)</f>
        <v>0</v>
      </c>
      <c r="F58" s="39" t="s">
        <v>1939</v>
      </c>
      <c r="G58" s="40" t="s">
        <v>10</v>
      </c>
      <c r="H58" s="41">
        <v>1</v>
      </c>
      <c r="I58" s="31" t="e">
        <f>VLOOKUP(B58,'Vendor-Security-Assessment'!A:D,3,FALSE)</f>
        <v>#N/A</v>
      </c>
      <c r="J58" s="31" t="e">
        <f>IF(Table1[[#This Row],[Column7]]=Table1[[#This Row],[Column9]],1,0)</f>
        <v>#N/A</v>
      </c>
      <c r="K58" s="31">
        <f>IF(Table1[[#This Row],[Column8]]=1,20,"")</f>
        <v>20</v>
      </c>
      <c r="L58" s="31" t="e">
        <f>IF(Table1[[#This Row],[Column8]]=1,J58*K58,"")</f>
        <v>#N/A</v>
      </c>
      <c r="M58" s="32" t="e">
        <f>VLOOKUP($B58,#REF!,3,FALSE)</f>
        <v>#REF!</v>
      </c>
      <c r="N58" s="32" t="e">
        <f>VLOOKUP($B58,#REF!,4,FALSE)</f>
        <v>#REF!</v>
      </c>
      <c r="O58" s="32" t="e">
        <f>VLOOKUP($B58,#REF!,5,FALSE)</f>
        <v>#REF!</v>
      </c>
      <c r="P58" s="32" t="e">
        <f>VLOOKUP($B58,#REF!,6,FALSE)</f>
        <v>#REF!</v>
      </c>
      <c r="Q58" s="32" t="e">
        <f>VLOOKUP($B58,#REF!,7,FALSE)</f>
        <v>#REF!</v>
      </c>
      <c r="R58" s="32" t="e">
        <f>VLOOKUP($B58,#REF!,8,FALSE)</f>
        <v>#REF!</v>
      </c>
      <c r="S58" s="32" t="e">
        <f>VLOOKUP($B58,#REF!,9,FALSE)</f>
        <v>#REF!</v>
      </c>
    </row>
    <row r="59" spans="1:19" ht="73.5" customHeight="1" thickBot="1" x14ac:dyDescent="0.2">
      <c r="A59" s="31">
        <f t="shared" si="1"/>
        <v>57</v>
      </c>
      <c r="B59" s="37" t="s">
        <v>200</v>
      </c>
      <c r="C59" s="38" t="e">
        <f>VLOOKUP(B59,'Vendor-Security-Assessment'!A:D,2,FALSE)</f>
        <v>#N/A</v>
      </c>
      <c r="D59" s="31" t="e">
        <f>VLOOKUP(B59,'Vendor-Security-Assessment'!A:D,4,FALSE)</f>
        <v>#N/A</v>
      </c>
      <c r="E59" s="39" t="e">
        <f>IF(Table1[[#This Row],[Column11]]&gt;20,TRUE,FALSE)</f>
        <v>#N/A</v>
      </c>
      <c r="F59" s="39" t="s">
        <v>1939</v>
      </c>
      <c r="G59" s="40" t="s">
        <v>14</v>
      </c>
      <c r="H59" s="41" t="e">
        <f>IF(I58="Yes",1,0)</f>
        <v>#N/A</v>
      </c>
      <c r="I59" s="31" t="e">
        <f>VLOOKUP(B59,'Vendor-Security-Assessment'!A:D,3,FALSE)</f>
        <v>#N/A</v>
      </c>
      <c r="J59" s="31" t="e">
        <f>IF(Table1[[#This Row],[Column7]]=Table1[[#This Row],[Column9]],1,0)</f>
        <v>#N/A</v>
      </c>
      <c r="K59" s="31" t="e">
        <f>IF(Table1[[#This Row],[Column8]]=1,20,"")</f>
        <v>#N/A</v>
      </c>
      <c r="L59" s="31" t="e">
        <f>IF(Table1[[#This Row],[Column8]]=1,J59*K59,"")</f>
        <v>#N/A</v>
      </c>
      <c r="M59" s="32" t="e">
        <f>VLOOKUP($B59,#REF!,3,FALSE)</f>
        <v>#REF!</v>
      </c>
      <c r="N59" s="32" t="e">
        <f>VLOOKUP($B59,#REF!,4,FALSE)</f>
        <v>#REF!</v>
      </c>
      <c r="O59" s="32" t="e">
        <f>VLOOKUP($B59,#REF!,5,FALSE)</f>
        <v>#REF!</v>
      </c>
      <c r="P59" s="32" t="e">
        <f>VLOOKUP($B59,#REF!,6,FALSE)</f>
        <v>#REF!</v>
      </c>
      <c r="Q59" s="32" t="e">
        <f>VLOOKUP($B59,#REF!,7,FALSE)</f>
        <v>#REF!</v>
      </c>
      <c r="R59" s="32" t="e">
        <f>VLOOKUP($B59,#REF!,8,FALSE)</f>
        <v>#REF!</v>
      </c>
      <c r="S59" s="32" t="e">
        <f>VLOOKUP($B59,#REF!,9,FALSE)</f>
        <v>#REF!</v>
      </c>
    </row>
    <row r="60" spans="1:19" ht="73.5" customHeight="1" thickBot="1" x14ac:dyDescent="0.2">
      <c r="A60" s="31">
        <f t="shared" si="1"/>
        <v>58</v>
      </c>
      <c r="B60" s="37" t="s">
        <v>201</v>
      </c>
      <c r="C60" s="38" t="e">
        <f>VLOOKUP(B60,'Vendor-Security-Assessment'!A:D,2,FALSE)</f>
        <v>#N/A</v>
      </c>
      <c r="D60" s="31" t="e">
        <f>VLOOKUP(B60,'Vendor-Security-Assessment'!A:D,4,FALSE)</f>
        <v>#N/A</v>
      </c>
      <c r="E60" s="39" t="e">
        <f>IF(Table1[[#This Row],[Column11]]&gt;20,TRUE,FALSE)</f>
        <v>#N/A</v>
      </c>
      <c r="F60" s="39" t="s">
        <v>1939</v>
      </c>
      <c r="G60" s="40" t="s">
        <v>14</v>
      </c>
      <c r="H60" s="41" t="e">
        <f>IF(I58="Yes",1,0)</f>
        <v>#N/A</v>
      </c>
      <c r="I60" s="31" t="e">
        <f>VLOOKUP(B60,'Vendor-Security-Assessment'!A:D,3,FALSE)</f>
        <v>#N/A</v>
      </c>
      <c r="J60" s="31" t="e">
        <f>IF(Table1[[#This Row],[Column7]]=Table1[[#This Row],[Column9]],1,0)</f>
        <v>#N/A</v>
      </c>
      <c r="K60" s="31" t="e">
        <f>IF(Table1[[#This Row],[Column8]]=1,20,"")</f>
        <v>#N/A</v>
      </c>
      <c r="L60" s="31" t="e">
        <f>IF(Table1[[#This Row],[Column8]]=1,J60*K60,"")</f>
        <v>#N/A</v>
      </c>
      <c r="M60" s="32" t="e">
        <f>VLOOKUP($B60,#REF!,3,FALSE)</f>
        <v>#REF!</v>
      </c>
      <c r="N60" s="32" t="e">
        <f>VLOOKUP($B60,#REF!,4,FALSE)</f>
        <v>#REF!</v>
      </c>
      <c r="O60" s="32" t="e">
        <f>VLOOKUP($B60,#REF!,5,FALSE)</f>
        <v>#REF!</v>
      </c>
      <c r="P60" s="32" t="e">
        <f>VLOOKUP($B60,#REF!,6,FALSE)</f>
        <v>#REF!</v>
      </c>
      <c r="Q60" s="32" t="e">
        <f>VLOOKUP($B60,#REF!,7,FALSE)</f>
        <v>#REF!</v>
      </c>
      <c r="R60" s="32" t="e">
        <f>VLOOKUP($B60,#REF!,8,FALSE)</f>
        <v>#REF!</v>
      </c>
      <c r="S60" s="32" t="e">
        <f>VLOOKUP($B60,#REF!,9,FALSE)</f>
        <v>#REF!</v>
      </c>
    </row>
    <row r="61" spans="1:19" ht="73.5" customHeight="1" thickBot="1" x14ac:dyDescent="0.2">
      <c r="A61" s="31">
        <f t="shared" si="1"/>
        <v>59</v>
      </c>
      <c r="B61" s="37" t="s">
        <v>202</v>
      </c>
      <c r="C61" s="38" t="e">
        <f>VLOOKUP(B61,'Vendor-Security-Assessment'!A:D,2,FALSE)</f>
        <v>#N/A</v>
      </c>
      <c r="D61" s="31" t="e">
        <f>VLOOKUP(B61,'Vendor-Security-Assessment'!A:D,4,FALSE)</f>
        <v>#N/A</v>
      </c>
      <c r="E61" s="39" t="b">
        <f>IF(Table1[[#This Row],[Column11]]&gt;20,TRUE,FALSE)</f>
        <v>1</v>
      </c>
      <c r="F61" s="39" t="s">
        <v>1939</v>
      </c>
      <c r="G61" s="58" t="s">
        <v>10</v>
      </c>
      <c r="H61" s="41">
        <v>1</v>
      </c>
      <c r="I61" s="31" t="e">
        <f>VLOOKUP(B61,'Vendor-Security-Assessment'!A:D,3,FALSE)</f>
        <v>#N/A</v>
      </c>
      <c r="J61" s="31" t="e">
        <f>IF(Table1[[#This Row],[Column7]]=Table1[[#This Row],[Column9]],1,0)</f>
        <v>#N/A</v>
      </c>
      <c r="K61" s="31">
        <f>IF(Table1[[#This Row],[Column8]]=1,25,"")</f>
        <v>25</v>
      </c>
      <c r="L61" s="31" t="e">
        <f>IF(Table1[[#This Row],[Column8]]=1,J61*K61,"")</f>
        <v>#N/A</v>
      </c>
      <c r="M61" s="32" t="e">
        <f>VLOOKUP($B61,#REF!,3,FALSE)</f>
        <v>#REF!</v>
      </c>
      <c r="N61" s="32" t="e">
        <f>VLOOKUP($B61,#REF!,4,FALSE)</f>
        <v>#REF!</v>
      </c>
      <c r="O61" s="32" t="e">
        <f>VLOOKUP($B61,#REF!,5,FALSE)</f>
        <v>#REF!</v>
      </c>
      <c r="P61" s="32" t="e">
        <f>VLOOKUP($B61,#REF!,6,FALSE)</f>
        <v>#REF!</v>
      </c>
      <c r="Q61" s="32" t="e">
        <f>VLOOKUP($B61,#REF!,7,FALSE)</f>
        <v>#REF!</v>
      </c>
      <c r="R61" s="32" t="e">
        <f>VLOOKUP($B61,#REF!,8,FALSE)</f>
        <v>#REF!</v>
      </c>
      <c r="S61" s="32" t="e">
        <f>VLOOKUP($B61,#REF!,9,FALSE)</f>
        <v>#REF!</v>
      </c>
    </row>
    <row r="62" spans="1:19" ht="73.5" customHeight="1" thickBot="1" x14ac:dyDescent="0.2">
      <c r="A62" s="31">
        <f t="shared" si="1"/>
        <v>60</v>
      </c>
      <c r="B62" s="37" t="s">
        <v>203</v>
      </c>
      <c r="C62" s="38" t="e">
        <f>VLOOKUP(B62,'Vendor-Security-Assessment'!A:D,2,FALSE)</f>
        <v>#N/A</v>
      </c>
      <c r="D62" s="31" t="e">
        <f>VLOOKUP(B62,'Vendor-Security-Assessment'!A:D,4,FALSE)</f>
        <v>#N/A</v>
      </c>
      <c r="E62" s="39" t="b">
        <f>IF(Table1[[#This Row],[Column11]]&gt;20,TRUE,FALSE)</f>
        <v>1</v>
      </c>
      <c r="F62" s="39" t="s">
        <v>1939</v>
      </c>
      <c r="G62" s="40" t="s">
        <v>14</v>
      </c>
      <c r="H62" s="41">
        <v>1</v>
      </c>
      <c r="I62" s="31" t="e">
        <f>VLOOKUP(B62,'Vendor-Security-Assessment'!A:D,3,FALSE)</f>
        <v>#N/A</v>
      </c>
      <c r="J62" s="31" t="e">
        <f>IF(VLOOKUP(Table1[[#This Row],[Column2]],#REF!,7,FALSE)="Yes",1,0)</f>
        <v>#REF!</v>
      </c>
      <c r="K62" s="31">
        <f>IF(Table1[[#This Row],[Column8]]=1,25,"")</f>
        <v>25</v>
      </c>
      <c r="L62" s="31" t="e">
        <f>IF(Table1[[#This Row],[Column8]]=1,J62*K62,"")</f>
        <v>#REF!</v>
      </c>
      <c r="M62" s="32" t="e">
        <f>VLOOKUP($B62,#REF!,3,FALSE)</f>
        <v>#REF!</v>
      </c>
      <c r="N62" s="32" t="e">
        <f>VLOOKUP($B62,#REF!,4,FALSE)</f>
        <v>#REF!</v>
      </c>
      <c r="O62" s="32" t="e">
        <f>VLOOKUP($B62,#REF!,5,FALSE)</f>
        <v>#REF!</v>
      </c>
      <c r="P62" s="32" t="e">
        <f>VLOOKUP($B62,#REF!,6,FALSE)</f>
        <v>#REF!</v>
      </c>
      <c r="Q62" s="32" t="e">
        <f>VLOOKUP($B62,#REF!,7,FALSE)</f>
        <v>#REF!</v>
      </c>
      <c r="R62" s="32" t="e">
        <f>VLOOKUP($B62,#REF!,8,FALSE)</f>
        <v>#REF!</v>
      </c>
      <c r="S62" s="32" t="e">
        <f>VLOOKUP($B62,#REF!,9,FALSE)</f>
        <v>#REF!</v>
      </c>
    </row>
    <row r="63" spans="1:19" ht="76" thickBot="1" x14ac:dyDescent="0.2">
      <c r="A63" s="31">
        <f t="shared" si="1"/>
        <v>61</v>
      </c>
      <c r="B63" s="37" t="s">
        <v>204</v>
      </c>
      <c r="C63" s="38" t="e">
        <f>VLOOKUP(B63,'Vendor-Security-Assessment'!A:D,2,FALSE)</f>
        <v>#N/A</v>
      </c>
      <c r="D63" s="31" t="e">
        <f>VLOOKUP(B63,'Vendor-Security-Assessment'!A:D,4,FALSE)</f>
        <v>#N/A</v>
      </c>
      <c r="E63" s="39" t="b">
        <f>IF(Table1[[#This Row],[Column11]]&gt;20,TRUE,FALSE)</f>
        <v>0</v>
      </c>
      <c r="F63" s="39" t="s">
        <v>1939</v>
      </c>
      <c r="G63" s="58" t="s">
        <v>10</v>
      </c>
      <c r="H63" s="41">
        <v>1</v>
      </c>
      <c r="I63" s="31" t="e">
        <f>VLOOKUP(B63,'Vendor-Security-Assessment'!A:D,3,FALSE)</f>
        <v>#N/A</v>
      </c>
      <c r="J63" s="31" t="e">
        <f>IF(Table1[[#This Row],[Column7]]=Table1[[#This Row],[Column9]],1,0)</f>
        <v>#N/A</v>
      </c>
      <c r="K63" s="31">
        <f>IF(Table1[[#This Row],[Column8]]=1,20,"")</f>
        <v>20</v>
      </c>
      <c r="L63" s="31" t="e">
        <f>IF(Table1[[#This Row],[Column8]]=1,J63*K63,"")</f>
        <v>#N/A</v>
      </c>
      <c r="M63" s="32" t="e">
        <f>VLOOKUP($B63,#REF!,3,FALSE)</f>
        <v>#REF!</v>
      </c>
      <c r="N63" s="32" t="e">
        <f>VLOOKUP($B63,#REF!,4,FALSE)</f>
        <v>#REF!</v>
      </c>
      <c r="O63" s="32" t="e">
        <f>VLOOKUP($B63,#REF!,5,FALSE)</f>
        <v>#REF!</v>
      </c>
      <c r="P63" s="32" t="e">
        <f>VLOOKUP($B63,#REF!,6,FALSE)</f>
        <v>#REF!</v>
      </c>
      <c r="Q63" s="32" t="e">
        <f>VLOOKUP($B63,#REF!,7,FALSE)</f>
        <v>#REF!</v>
      </c>
      <c r="R63" s="32" t="e">
        <f>VLOOKUP($B63,#REF!,8,FALSE)</f>
        <v>#REF!</v>
      </c>
      <c r="S63" s="32" t="e">
        <f>VLOOKUP($B63,#REF!,9,FALSE)</f>
        <v>#REF!</v>
      </c>
    </row>
    <row r="64" spans="1:19" ht="46" thickBot="1" x14ac:dyDescent="0.2">
      <c r="A64" s="31">
        <f t="shared" si="1"/>
        <v>62</v>
      </c>
      <c r="B64" s="37" t="s">
        <v>187</v>
      </c>
      <c r="C64" s="38" t="e">
        <f>VLOOKUP(B64,'Vendor-Security-Assessment'!A:D,2,FALSE)</f>
        <v>#N/A</v>
      </c>
      <c r="D64" s="31" t="e">
        <f>VLOOKUP(B64,'Vendor-Security-Assessment'!A:D,4,FALSE)</f>
        <v>#N/A</v>
      </c>
      <c r="E64" s="39" t="b">
        <f>IF(Table1[[#This Row],[Column11]]&gt;20,TRUE,FALSE)</f>
        <v>1</v>
      </c>
      <c r="F64" s="39" t="s">
        <v>1940</v>
      </c>
      <c r="G64" s="40" t="s">
        <v>10</v>
      </c>
      <c r="H64" s="41">
        <v>1</v>
      </c>
      <c r="I64" s="31" t="e">
        <f>VLOOKUP(B64,'Vendor-Security-Assessment'!A:D,3,FALSE)</f>
        <v>#N/A</v>
      </c>
      <c r="J64" s="31" t="e">
        <f>IF(VLOOKUP(Table1[[#This Row],[Column2]],#REF!,7,FALSE)="Yes",1,0)</f>
        <v>#REF!</v>
      </c>
      <c r="K64" s="31">
        <f>IF(Table1[[#This Row],[Column8]]=1,25,"")</f>
        <v>25</v>
      </c>
      <c r="L64" s="31" t="e">
        <f>IF(Table1[[#This Row],[Column8]]=1,J64*K64,"")</f>
        <v>#REF!</v>
      </c>
      <c r="M64" s="32" t="e">
        <f>VLOOKUP($B64,#REF!,3,FALSE)</f>
        <v>#REF!</v>
      </c>
      <c r="N64" s="32" t="e">
        <f>VLOOKUP($B64,#REF!,4,FALSE)</f>
        <v>#REF!</v>
      </c>
      <c r="O64" s="32" t="e">
        <f>VLOOKUP($B64,#REF!,5,FALSE)</f>
        <v>#REF!</v>
      </c>
      <c r="P64" s="32" t="e">
        <f>VLOOKUP($B64,#REF!,6,FALSE)</f>
        <v>#REF!</v>
      </c>
      <c r="Q64" s="32" t="e">
        <f>VLOOKUP($B64,#REF!,7,FALSE)</f>
        <v>#REF!</v>
      </c>
      <c r="R64" s="32" t="e">
        <f>VLOOKUP($B64,#REF!,8,FALSE)</f>
        <v>#REF!</v>
      </c>
      <c r="S64" s="32" t="e">
        <f>VLOOKUP($B64,#REF!,9,FALSE)</f>
        <v>#REF!</v>
      </c>
    </row>
    <row r="65" spans="1:19" ht="46" thickBot="1" x14ac:dyDescent="0.2">
      <c r="A65" s="31">
        <f t="shared" si="1"/>
        <v>63</v>
      </c>
      <c r="B65" s="37" t="s">
        <v>205</v>
      </c>
      <c r="C65" s="38" t="e">
        <f>VLOOKUP(B65,'Vendor-Security-Assessment'!A:D,2,FALSE)</f>
        <v>#N/A</v>
      </c>
      <c r="D65" s="31" t="e">
        <f>VLOOKUP(B65,'Vendor-Security-Assessment'!A:D,4,FALSE)</f>
        <v>#N/A</v>
      </c>
      <c r="E65" s="39" t="b">
        <f>IF(Table1[[#This Row],[Column11]]&gt;20,TRUE,FALSE)</f>
        <v>0</v>
      </c>
      <c r="F65" s="39" t="s">
        <v>1940</v>
      </c>
      <c r="G65" s="40" t="s">
        <v>10</v>
      </c>
      <c r="H65" s="41">
        <v>1</v>
      </c>
      <c r="I65" s="31" t="e">
        <f>VLOOKUP(B65,'Vendor-Security-Assessment'!A:D,3,FALSE)</f>
        <v>#N/A</v>
      </c>
      <c r="J65" s="31" t="e">
        <f>IF(Table1[[#This Row],[Column7]]=Table1[[#This Row],[Column9]],1,0)</f>
        <v>#N/A</v>
      </c>
      <c r="K65" s="31">
        <f>IF(Table1[[#This Row],[Column8]]=1,20,"")</f>
        <v>20</v>
      </c>
      <c r="L65" s="31" t="e">
        <f>IF(Table1[[#This Row],[Column8]]=1,J65*K65,"")</f>
        <v>#N/A</v>
      </c>
      <c r="M65" s="32" t="e">
        <f>VLOOKUP($B65,#REF!,3,FALSE)</f>
        <v>#REF!</v>
      </c>
      <c r="N65" s="32" t="e">
        <f>VLOOKUP($B65,#REF!,4,FALSE)</f>
        <v>#REF!</v>
      </c>
      <c r="O65" s="32" t="e">
        <f>VLOOKUP($B65,#REF!,5,FALSE)</f>
        <v>#REF!</v>
      </c>
      <c r="P65" s="32" t="e">
        <f>VLOOKUP($B65,#REF!,6,FALSE)</f>
        <v>#REF!</v>
      </c>
      <c r="Q65" s="32" t="e">
        <f>VLOOKUP($B65,#REF!,7,FALSE)</f>
        <v>#REF!</v>
      </c>
      <c r="R65" s="32" t="e">
        <f>VLOOKUP($B65,#REF!,8,FALSE)</f>
        <v>#REF!</v>
      </c>
      <c r="S65" s="32" t="e">
        <f>VLOOKUP($B65,#REF!,9,FALSE)</f>
        <v>#REF!</v>
      </c>
    </row>
    <row r="66" spans="1:19" ht="46" thickBot="1" x14ac:dyDescent="0.2">
      <c r="A66" s="31">
        <f t="shared" si="1"/>
        <v>64</v>
      </c>
      <c r="B66" s="37" t="s">
        <v>206</v>
      </c>
      <c r="C66" s="38" t="e">
        <f>VLOOKUP(B66,'Vendor-Security-Assessment'!A:D,2,FALSE)</f>
        <v>#N/A</v>
      </c>
      <c r="D66" s="31" t="e">
        <f>VLOOKUP(B66,'Vendor-Security-Assessment'!A:D,4,FALSE)</f>
        <v>#N/A</v>
      </c>
      <c r="E66" s="39" t="b">
        <f>IF(Table1[[#This Row],[Column11]]&gt;20,TRUE,FALSE)</f>
        <v>0</v>
      </c>
      <c r="F66" s="39" t="s">
        <v>1940</v>
      </c>
      <c r="G66" s="40" t="s">
        <v>10</v>
      </c>
      <c r="H66" s="41">
        <v>1</v>
      </c>
      <c r="I66" s="31" t="e">
        <f>VLOOKUP(B66,'Vendor-Security-Assessment'!A:D,3,FALSE)</f>
        <v>#N/A</v>
      </c>
      <c r="J66" s="31" t="e">
        <f>IF(Table1[[#This Row],[Column7]]=Table1[[#This Row],[Column9]],1,0)</f>
        <v>#N/A</v>
      </c>
      <c r="K66" s="31">
        <f>IF(Table1[[#This Row],[Column8]]=1,20,"")</f>
        <v>20</v>
      </c>
      <c r="L66" s="31" t="e">
        <f>IF(Table1[[#This Row],[Column8]]=1,J66*K66,"")</f>
        <v>#N/A</v>
      </c>
      <c r="M66" s="32" t="e">
        <f>VLOOKUP($B66,#REF!,3,FALSE)</f>
        <v>#REF!</v>
      </c>
      <c r="N66" s="32" t="e">
        <f>VLOOKUP($B66,#REF!,4,FALSE)</f>
        <v>#REF!</v>
      </c>
      <c r="O66" s="32" t="e">
        <f>VLOOKUP($B66,#REF!,5,FALSE)</f>
        <v>#REF!</v>
      </c>
      <c r="P66" s="32" t="e">
        <f>VLOOKUP($B66,#REF!,6,FALSE)</f>
        <v>#REF!</v>
      </c>
      <c r="Q66" s="32" t="e">
        <f>VLOOKUP($B66,#REF!,7,FALSE)</f>
        <v>#REF!</v>
      </c>
      <c r="R66" s="32" t="e">
        <f>VLOOKUP($B66,#REF!,8,FALSE)</f>
        <v>#REF!</v>
      </c>
      <c r="S66" s="32" t="e">
        <f>VLOOKUP($B66,#REF!,9,FALSE)</f>
        <v>#REF!</v>
      </c>
    </row>
    <row r="67" spans="1:19" ht="46" thickBot="1" x14ac:dyDescent="0.2">
      <c r="A67" s="31">
        <f t="shared" si="1"/>
        <v>65</v>
      </c>
      <c r="B67" s="37" t="s">
        <v>207</v>
      </c>
      <c r="C67" s="38" t="e">
        <f>VLOOKUP(B67,'Vendor-Security-Assessment'!A:D,2,FALSE)</f>
        <v>#N/A</v>
      </c>
      <c r="D67" s="31" t="e">
        <f>VLOOKUP(B67,'Vendor-Security-Assessment'!A:D,4,FALSE)</f>
        <v>#N/A</v>
      </c>
      <c r="E67" s="39" t="b">
        <f>IF(Table1[[#This Row],[Column11]]&gt;20,TRUE,FALSE)</f>
        <v>0</v>
      </c>
      <c r="F67" s="39" t="s">
        <v>1940</v>
      </c>
      <c r="G67" s="40" t="s">
        <v>10</v>
      </c>
      <c r="H67" s="41">
        <v>1</v>
      </c>
      <c r="I67" s="31" t="e">
        <f>VLOOKUP(B67,'Vendor-Security-Assessment'!A:D,3,FALSE)</f>
        <v>#N/A</v>
      </c>
      <c r="J67" s="31" t="e">
        <f>IF(Table1[[#This Row],[Column7]]=Table1[[#This Row],[Column9]],1,0)</f>
        <v>#N/A</v>
      </c>
      <c r="K67" s="31">
        <f>IF(Table1[[#This Row],[Column8]]=1,20,"")</f>
        <v>20</v>
      </c>
      <c r="L67" s="31" t="e">
        <f>IF(Table1[[#This Row],[Column8]]=1,J67*K67,"")</f>
        <v>#N/A</v>
      </c>
      <c r="M67" s="32" t="e">
        <f>VLOOKUP($B67,#REF!,3,FALSE)</f>
        <v>#REF!</v>
      </c>
      <c r="N67" s="32" t="e">
        <f>VLOOKUP($B67,#REF!,4,FALSE)</f>
        <v>#REF!</v>
      </c>
      <c r="O67" s="32" t="e">
        <f>VLOOKUP($B67,#REF!,5,FALSE)</f>
        <v>#REF!</v>
      </c>
      <c r="P67" s="32" t="e">
        <f>VLOOKUP($B67,#REF!,6,FALSE)</f>
        <v>#REF!</v>
      </c>
      <c r="Q67" s="32" t="e">
        <f>VLOOKUP($B67,#REF!,7,FALSE)</f>
        <v>#REF!</v>
      </c>
      <c r="R67" s="32" t="e">
        <f>VLOOKUP($B67,#REF!,8,FALSE)</f>
        <v>#REF!</v>
      </c>
      <c r="S67" s="32" t="e">
        <f>VLOOKUP($B67,#REF!,9,FALSE)</f>
        <v>#REF!</v>
      </c>
    </row>
    <row r="68" spans="1:19" ht="46" thickBot="1" x14ac:dyDescent="0.2">
      <c r="A68" s="31">
        <f t="shared" si="1"/>
        <v>66</v>
      </c>
      <c r="B68" s="37" t="s">
        <v>208</v>
      </c>
      <c r="C68" s="38" t="e">
        <f>VLOOKUP(B68,'Vendor-Security-Assessment'!A:D,2,FALSE)</f>
        <v>#N/A</v>
      </c>
      <c r="D68" s="31" t="e">
        <f>VLOOKUP(B68,'Vendor-Security-Assessment'!A:D,4,FALSE)</f>
        <v>#N/A</v>
      </c>
      <c r="E68" s="39" t="b">
        <f>IF(Table1[[#This Row],[Column11]]&gt;20,TRUE,FALSE)</f>
        <v>0</v>
      </c>
      <c r="F68" s="39" t="s">
        <v>1940</v>
      </c>
      <c r="G68" s="40" t="s">
        <v>10</v>
      </c>
      <c r="H68" s="41">
        <v>1</v>
      </c>
      <c r="I68" s="31" t="e">
        <f>VLOOKUP(B68,'Vendor-Security-Assessment'!A:D,3,FALSE)</f>
        <v>#N/A</v>
      </c>
      <c r="J68" s="31" t="e">
        <f>IF(Table1[[#This Row],[Column7]]=Table1[[#This Row],[Column9]],1,0)</f>
        <v>#N/A</v>
      </c>
      <c r="K68" s="31">
        <f>IF(Table1[[#This Row],[Column8]]=1,20,"")</f>
        <v>20</v>
      </c>
      <c r="L68" s="31" t="e">
        <f>IF(Table1[[#This Row],[Column8]]=1,J68*K68,"")</f>
        <v>#N/A</v>
      </c>
      <c r="M68" s="32" t="e">
        <f>VLOOKUP($B68,#REF!,3,FALSE)</f>
        <v>#REF!</v>
      </c>
      <c r="N68" s="32" t="e">
        <f>VLOOKUP($B68,#REF!,4,FALSE)</f>
        <v>#REF!</v>
      </c>
      <c r="O68" s="32" t="e">
        <f>VLOOKUP($B68,#REF!,5,FALSE)</f>
        <v>#REF!</v>
      </c>
      <c r="P68" s="32" t="e">
        <f>VLOOKUP($B68,#REF!,6,FALSE)</f>
        <v>#REF!</v>
      </c>
      <c r="Q68" s="32" t="e">
        <f>VLOOKUP($B68,#REF!,7,FALSE)</f>
        <v>#REF!</v>
      </c>
      <c r="R68" s="32" t="e">
        <f>VLOOKUP($B68,#REF!,8,FALSE)</f>
        <v>#REF!</v>
      </c>
      <c r="S68" s="32" t="e">
        <f>VLOOKUP($B68,#REF!,9,FALSE)</f>
        <v>#REF!</v>
      </c>
    </row>
    <row r="69" spans="1:19" ht="46" thickBot="1" x14ac:dyDescent="0.2">
      <c r="A69" s="31">
        <f t="shared" ref="A69:A132" si="4">A68+1</f>
        <v>67</v>
      </c>
      <c r="B69" s="37" t="s">
        <v>209</v>
      </c>
      <c r="C69" s="38" t="e">
        <f>VLOOKUP(B69,'Vendor-Security-Assessment'!A:D,2,FALSE)</f>
        <v>#N/A</v>
      </c>
      <c r="D69" s="31" t="e">
        <f>VLOOKUP(B69,'Vendor-Security-Assessment'!A:D,4,FALSE)</f>
        <v>#N/A</v>
      </c>
      <c r="E69" s="39" t="b">
        <f>IF(Table1[[#This Row],[Column11]]&gt;20,TRUE,FALSE)</f>
        <v>1</v>
      </c>
      <c r="F69" s="39" t="s">
        <v>1940</v>
      </c>
      <c r="G69" s="40" t="s">
        <v>10</v>
      </c>
      <c r="H69" s="41">
        <v>1</v>
      </c>
      <c r="I69" s="31" t="e">
        <f>VLOOKUP(B69,'Vendor-Security-Assessment'!A:D,3,FALSE)</f>
        <v>#N/A</v>
      </c>
      <c r="J69" s="31" t="e">
        <f>IF(Table1[[#This Row],[Column7]]=Table1[[#This Row],[Column9]],1,0)</f>
        <v>#N/A</v>
      </c>
      <c r="K69" s="31">
        <f>IF(Table1[[#This Row],[Column8]]=1,25,"")</f>
        <v>25</v>
      </c>
      <c r="L69" s="31" t="e">
        <f>IF(Table1[[#This Row],[Column8]]=1,J69*K69,"")</f>
        <v>#N/A</v>
      </c>
      <c r="M69" s="32" t="e">
        <f>VLOOKUP($B69,#REF!,3,FALSE)</f>
        <v>#REF!</v>
      </c>
      <c r="N69" s="32" t="e">
        <f>VLOOKUP($B69,#REF!,4,FALSE)</f>
        <v>#REF!</v>
      </c>
      <c r="O69" s="32" t="e">
        <f>VLOOKUP($B69,#REF!,5,FALSE)</f>
        <v>#REF!</v>
      </c>
      <c r="P69" s="32" t="e">
        <f>VLOOKUP($B69,#REF!,6,FALSE)</f>
        <v>#REF!</v>
      </c>
      <c r="Q69" s="32" t="e">
        <f>VLOOKUP($B69,#REF!,7,FALSE)</f>
        <v>#REF!</v>
      </c>
      <c r="R69" s="32" t="e">
        <f>VLOOKUP($B69,#REF!,8,FALSE)</f>
        <v>#REF!</v>
      </c>
      <c r="S69" s="32" t="e">
        <f>VLOOKUP($B69,#REF!,9,FALSE)</f>
        <v>#REF!</v>
      </c>
    </row>
    <row r="70" spans="1:19" ht="46" thickBot="1" x14ac:dyDescent="0.2">
      <c r="A70" s="31">
        <f t="shared" si="4"/>
        <v>68</v>
      </c>
      <c r="B70" s="37" t="s">
        <v>210</v>
      </c>
      <c r="C70" s="38" t="e">
        <f>VLOOKUP(B70,'Vendor-Security-Assessment'!A:D,2,FALSE)</f>
        <v>#N/A</v>
      </c>
      <c r="D70" s="31" t="e">
        <f>VLOOKUP(B70,'Vendor-Security-Assessment'!A:D,4,FALSE)</f>
        <v>#N/A</v>
      </c>
      <c r="E70" s="39" t="b">
        <f>IF(Table1[[#This Row],[Column11]]&gt;20,TRUE,FALSE)</f>
        <v>1</v>
      </c>
      <c r="F70" s="39" t="s">
        <v>1940</v>
      </c>
      <c r="G70" s="40" t="s">
        <v>10</v>
      </c>
      <c r="H70" s="41">
        <v>1</v>
      </c>
      <c r="I70" s="31" t="e">
        <f>VLOOKUP(B70,'Vendor-Security-Assessment'!A:D,3,FALSE)</f>
        <v>#N/A</v>
      </c>
      <c r="J70" s="31" t="e">
        <f>IF(Table1[[#This Row],[Column7]]=Table1[[#This Row],[Column9]],1,0)</f>
        <v>#N/A</v>
      </c>
      <c r="K70" s="31">
        <f>IF(Table1[[#This Row],[Column8]]=1,25,"")</f>
        <v>25</v>
      </c>
      <c r="L70" s="31" t="e">
        <f>IF(Table1[[#This Row],[Column8]]=1,J70*K70,"")</f>
        <v>#N/A</v>
      </c>
      <c r="M70" s="32" t="e">
        <f>VLOOKUP($B70,#REF!,3,FALSE)</f>
        <v>#REF!</v>
      </c>
      <c r="N70" s="32" t="e">
        <f>VLOOKUP($B70,#REF!,4,FALSE)</f>
        <v>#REF!</v>
      </c>
      <c r="O70" s="32" t="e">
        <f>VLOOKUP($B70,#REF!,5,FALSE)</f>
        <v>#REF!</v>
      </c>
      <c r="P70" s="32" t="e">
        <f>VLOOKUP($B70,#REF!,6,FALSE)</f>
        <v>#REF!</v>
      </c>
      <c r="Q70" s="32" t="e">
        <f>VLOOKUP($B70,#REF!,7,FALSE)</f>
        <v>#REF!</v>
      </c>
      <c r="R70" s="32" t="e">
        <f>VLOOKUP($B70,#REF!,8,FALSE)</f>
        <v>#REF!</v>
      </c>
      <c r="S70" s="32" t="e">
        <f>VLOOKUP($B70,#REF!,9,FALSE)</f>
        <v>#REF!</v>
      </c>
    </row>
    <row r="71" spans="1:19" ht="46" thickBot="1" x14ac:dyDescent="0.2">
      <c r="A71" s="31">
        <f t="shared" si="4"/>
        <v>69</v>
      </c>
      <c r="B71" s="37" t="s">
        <v>211</v>
      </c>
      <c r="C71" s="38" t="e">
        <f>VLOOKUP(B71,'Vendor-Security-Assessment'!A:D,2,FALSE)</f>
        <v>#N/A</v>
      </c>
      <c r="D71" s="31" t="e">
        <f>VLOOKUP(B71,'Vendor-Security-Assessment'!A:D,4,FALSE)</f>
        <v>#N/A</v>
      </c>
      <c r="E71" s="39" t="b">
        <f>IF(Table1[[#This Row],[Column11]]&gt;20,TRUE,FALSE)</f>
        <v>0</v>
      </c>
      <c r="F71" s="39" t="s">
        <v>1940</v>
      </c>
      <c r="G71" s="40" t="s">
        <v>10</v>
      </c>
      <c r="H71" s="41">
        <v>1</v>
      </c>
      <c r="I71" s="31" t="e">
        <f>VLOOKUP(B71,'Vendor-Security-Assessment'!A:D,3,FALSE)</f>
        <v>#N/A</v>
      </c>
      <c r="J71" s="31" t="e">
        <f>IF(Table1[[#This Row],[Column7]]=Table1[[#This Row],[Column9]],1,0)</f>
        <v>#N/A</v>
      </c>
      <c r="K71" s="31">
        <f>IF(Table1[[#This Row],[Column8]]=1,20,"")</f>
        <v>20</v>
      </c>
      <c r="L71" s="31" t="e">
        <f>IF(Table1[[#This Row],[Column8]]=1,J71*K71,"")</f>
        <v>#N/A</v>
      </c>
      <c r="M71" s="32" t="e">
        <f>VLOOKUP($B71,#REF!,3,FALSE)</f>
        <v>#REF!</v>
      </c>
      <c r="N71" s="32" t="e">
        <f>VLOOKUP($B71,#REF!,4,FALSE)</f>
        <v>#REF!</v>
      </c>
      <c r="O71" s="32" t="e">
        <f>VLOOKUP($B71,#REF!,5,FALSE)</f>
        <v>#REF!</v>
      </c>
      <c r="P71" s="32" t="e">
        <f>VLOOKUP($B71,#REF!,6,FALSE)</f>
        <v>#REF!</v>
      </c>
      <c r="Q71" s="32" t="e">
        <f>VLOOKUP($B71,#REF!,7,FALSE)</f>
        <v>#REF!</v>
      </c>
      <c r="R71" s="32" t="e">
        <f>VLOOKUP($B71,#REF!,8,FALSE)</f>
        <v>#REF!</v>
      </c>
      <c r="S71" s="32" t="e">
        <f>VLOOKUP($B71,#REF!,9,FALSE)</f>
        <v>#REF!</v>
      </c>
    </row>
    <row r="72" spans="1:19" ht="46" thickBot="1" x14ac:dyDescent="0.2">
      <c r="A72" s="31">
        <f t="shared" si="4"/>
        <v>70</v>
      </c>
      <c r="B72" s="37" t="s">
        <v>212</v>
      </c>
      <c r="C72" s="38" t="e">
        <f>VLOOKUP(B72,'Vendor-Security-Assessment'!A:D,2,FALSE)</f>
        <v>#N/A</v>
      </c>
      <c r="D72" s="31" t="e">
        <f>VLOOKUP(B72,'Vendor-Security-Assessment'!A:D,4,FALSE)</f>
        <v>#N/A</v>
      </c>
      <c r="E72" s="39" t="b">
        <f>IF(Table1[[#This Row],[Column11]]&gt;20,TRUE,FALSE)</f>
        <v>0</v>
      </c>
      <c r="F72" s="39" t="s">
        <v>1940</v>
      </c>
      <c r="G72" s="40" t="s">
        <v>10</v>
      </c>
      <c r="H72" s="41">
        <v>1</v>
      </c>
      <c r="I72" s="31" t="e">
        <f>VLOOKUP(B72,'Vendor-Security-Assessment'!A:D,3,FALSE)</f>
        <v>#N/A</v>
      </c>
      <c r="J72" s="31" t="e">
        <f>IF(Table1[[#This Row],[Column7]]=Table1[[#This Row],[Column9]],1,0)</f>
        <v>#N/A</v>
      </c>
      <c r="K72" s="31">
        <f>IF(Table1[[#This Row],[Column8]]=1,20,"")</f>
        <v>20</v>
      </c>
      <c r="L72" s="31" t="e">
        <f>IF(Table1[[#This Row],[Column8]]=1,J72*K72,"")</f>
        <v>#N/A</v>
      </c>
      <c r="M72" s="32" t="e">
        <f>VLOOKUP($B72,#REF!,3,FALSE)</f>
        <v>#REF!</v>
      </c>
      <c r="N72" s="32" t="e">
        <f>VLOOKUP($B72,#REF!,4,FALSE)</f>
        <v>#REF!</v>
      </c>
      <c r="O72" s="32" t="e">
        <f>VLOOKUP($B72,#REF!,5,FALSE)</f>
        <v>#REF!</v>
      </c>
      <c r="P72" s="32" t="e">
        <f>VLOOKUP($B72,#REF!,6,FALSE)</f>
        <v>#REF!</v>
      </c>
      <c r="Q72" s="32" t="e">
        <f>VLOOKUP($B72,#REF!,7,FALSE)</f>
        <v>#REF!</v>
      </c>
      <c r="R72" s="32" t="e">
        <f>VLOOKUP($B72,#REF!,8,FALSE)</f>
        <v>#REF!</v>
      </c>
      <c r="S72" s="32" t="e">
        <f>VLOOKUP($B72,#REF!,9,FALSE)</f>
        <v>#REF!</v>
      </c>
    </row>
    <row r="73" spans="1:19" ht="46" thickBot="1" x14ac:dyDescent="0.2">
      <c r="A73" s="31">
        <f t="shared" si="4"/>
        <v>71</v>
      </c>
      <c r="B73" s="37" t="s">
        <v>213</v>
      </c>
      <c r="C73" s="38" t="e">
        <f>VLOOKUP(B73,'Vendor-Security-Assessment'!A:D,2,FALSE)</f>
        <v>#N/A</v>
      </c>
      <c r="D73" s="31" t="e">
        <f>VLOOKUP(B73,'Vendor-Security-Assessment'!A:D,4,FALSE)</f>
        <v>#N/A</v>
      </c>
      <c r="E73" s="39" t="b">
        <f>IF(Table1[[#This Row],[Column11]]&gt;20,TRUE,FALSE)</f>
        <v>0</v>
      </c>
      <c r="F73" s="39" t="s">
        <v>1940</v>
      </c>
      <c r="G73" s="40" t="s">
        <v>10</v>
      </c>
      <c r="H73" s="41">
        <v>1</v>
      </c>
      <c r="I73" s="31" t="e">
        <f>VLOOKUP(B73,'Vendor-Security-Assessment'!A:D,3,FALSE)</f>
        <v>#N/A</v>
      </c>
      <c r="J73" s="31" t="e">
        <f>IF(Table1[[#This Row],[Column7]]=Table1[[#This Row],[Column9]],1,0)</f>
        <v>#N/A</v>
      </c>
      <c r="K73" s="31">
        <f>IF(Table1[[#This Row],[Column8]]=1,20,"")</f>
        <v>20</v>
      </c>
      <c r="L73" s="31" t="e">
        <f>IF(Table1[[#This Row],[Column8]]=1,J73*K73,"")</f>
        <v>#N/A</v>
      </c>
      <c r="M73" s="32" t="e">
        <f>VLOOKUP($B73,#REF!,3,FALSE)</f>
        <v>#REF!</v>
      </c>
      <c r="N73" s="32" t="e">
        <f>VLOOKUP($B73,#REF!,4,FALSE)</f>
        <v>#REF!</v>
      </c>
      <c r="O73" s="32" t="e">
        <f>VLOOKUP($B73,#REF!,5,FALSE)</f>
        <v>#REF!</v>
      </c>
      <c r="P73" s="32" t="e">
        <f>VLOOKUP($B73,#REF!,6,FALSE)</f>
        <v>#REF!</v>
      </c>
      <c r="Q73" s="32" t="e">
        <f>VLOOKUP($B73,#REF!,7,FALSE)</f>
        <v>#REF!</v>
      </c>
      <c r="R73" s="32" t="e">
        <f>VLOOKUP($B73,#REF!,8,FALSE)</f>
        <v>#REF!</v>
      </c>
      <c r="S73" s="32" t="e">
        <f>VLOOKUP($B73,#REF!,9,FALSE)</f>
        <v>#REF!</v>
      </c>
    </row>
    <row r="74" spans="1:19" ht="46" thickBot="1" x14ac:dyDescent="0.2">
      <c r="A74" s="31">
        <f t="shared" si="4"/>
        <v>72</v>
      </c>
      <c r="B74" s="37" t="s">
        <v>214</v>
      </c>
      <c r="C74" s="38" t="e">
        <f>VLOOKUP(B74,'Vendor-Security-Assessment'!A:D,2,FALSE)</f>
        <v>#N/A</v>
      </c>
      <c r="D74" s="31" t="e">
        <f>VLOOKUP(B74,'Vendor-Security-Assessment'!A:D,4,FALSE)</f>
        <v>#N/A</v>
      </c>
      <c r="E74" s="39" t="b">
        <f>IF(Table1[[#This Row],[Column11]]&gt;20,TRUE,FALSE)</f>
        <v>0</v>
      </c>
      <c r="F74" s="39" t="s">
        <v>1940</v>
      </c>
      <c r="G74" s="40" t="s">
        <v>10</v>
      </c>
      <c r="H74" s="41" t="e">
        <f>IF(I73="Yes",1,0)</f>
        <v>#N/A</v>
      </c>
      <c r="I74" s="31" t="e">
        <f>VLOOKUP(B74,'Vendor-Security-Assessment'!A:D,3,FALSE)</f>
        <v>#N/A</v>
      </c>
      <c r="J74" s="31" t="e">
        <f>IF(Table1[[#This Row],[Column7]]=Table1[[#This Row],[Column9]],1,0)</f>
        <v>#N/A</v>
      </c>
      <c r="K74" s="31">
        <v>20</v>
      </c>
      <c r="L74" s="31" t="e">
        <f>IF(Table1[[#This Row],[Column8]]=1,J74*K74,"")</f>
        <v>#N/A</v>
      </c>
      <c r="M74" s="32" t="e">
        <f>VLOOKUP($B74,#REF!,3,FALSE)</f>
        <v>#REF!</v>
      </c>
      <c r="N74" s="32" t="e">
        <f>VLOOKUP($B74,#REF!,4,FALSE)</f>
        <v>#REF!</v>
      </c>
      <c r="O74" s="32" t="e">
        <f>VLOOKUP($B74,#REF!,5,FALSE)</f>
        <v>#REF!</v>
      </c>
      <c r="P74" s="32" t="e">
        <f>VLOOKUP($B74,#REF!,6,FALSE)</f>
        <v>#REF!</v>
      </c>
      <c r="Q74" s="32" t="e">
        <f>VLOOKUP($B74,#REF!,7,FALSE)</f>
        <v>#REF!</v>
      </c>
      <c r="R74" s="32" t="e">
        <f>VLOOKUP($B74,#REF!,8,FALSE)</f>
        <v>#REF!</v>
      </c>
      <c r="S74" s="32" t="e">
        <f>VLOOKUP($B74,#REF!,9,FALSE)</f>
        <v>#REF!</v>
      </c>
    </row>
    <row r="75" spans="1:19" ht="46" thickBot="1" x14ac:dyDescent="0.2">
      <c r="A75" s="31">
        <f t="shared" si="4"/>
        <v>73</v>
      </c>
      <c r="B75" s="37" t="s">
        <v>215</v>
      </c>
      <c r="C75" s="38" t="e">
        <f>VLOOKUP(B75,'Vendor-Security-Assessment'!A:D,2,FALSE)</f>
        <v>#N/A</v>
      </c>
      <c r="D75" s="31" t="e">
        <f>VLOOKUP(B75,'Vendor-Security-Assessment'!A:D,4,FALSE)</f>
        <v>#N/A</v>
      </c>
      <c r="E75" s="39" t="b">
        <f>IF(Table1[[#This Row],[Column11]]&gt;20,TRUE,FALSE)</f>
        <v>0</v>
      </c>
      <c r="F75" s="39" t="s">
        <v>1940</v>
      </c>
      <c r="G75" s="40" t="s">
        <v>10</v>
      </c>
      <c r="H75" s="41">
        <v>1</v>
      </c>
      <c r="I75" s="31" t="e">
        <f>VLOOKUP(B75,'Vendor-Security-Assessment'!A:D,3,FALSE)</f>
        <v>#N/A</v>
      </c>
      <c r="J75" s="31" t="e">
        <f>IF(Table1[[#This Row],[Column7]]=Table1[[#This Row],[Column9]],1,0)</f>
        <v>#N/A</v>
      </c>
      <c r="K75" s="31">
        <f>IF(Table1[[#This Row],[Column8]]=1,15,"")</f>
        <v>15</v>
      </c>
      <c r="L75" s="31" t="e">
        <f>IF(Table1[[#This Row],[Column8]]=1,J75*K75,"")</f>
        <v>#N/A</v>
      </c>
      <c r="M75" s="32" t="e">
        <f>VLOOKUP($B75,#REF!,3,FALSE)</f>
        <v>#REF!</v>
      </c>
      <c r="N75" s="32" t="e">
        <f>VLOOKUP($B75,#REF!,4,FALSE)</f>
        <v>#REF!</v>
      </c>
      <c r="O75" s="32" t="e">
        <f>VLOOKUP($B75,#REF!,5,FALSE)</f>
        <v>#REF!</v>
      </c>
      <c r="P75" s="32" t="e">
        <f>VLOOKUP($B75,#REF!,6,FALSE)</f>
        <v>#REF!</v>
      </c>
      <c r="Q75" s="32" t="e">
        <f>VLOOKUP($B75,#REF!,7,FALSE)</f>
        <v>#REF!</v>
      </c>
      <c r="R75" s="32" t="e">
        <f>VLOOKUP($B75,#REF!,8,FALSE)</f>
        <v>#REF!</v>
      </c>
      <c r="S75" s="32" t="e">
        <f>VLOOKUP($B75,#REF!,9,FALSE)</f>
        <v>#REF!</v>
      </c>
    </row>
    <row r="76" spans="1:19" ht="46" thickBot="1" x14ac:dyDescent="0.2">
      <c r="A76" s="31">
        <f t="shared" si="4"/>
        <v>74</v>
      </c>
      <c r="B76" s="37" t="s">
        <v>216</v>
      </c>
      <c r="C76" s="38" t="e">
        <f>VLOOKUP(B76,'Vendor-Security-Assessment'!A:D,2,FALSE)</f>
        <v>#N/A</v>
      </c>
      <c r="D76" s="31" t="e">
        <f>VLOOKUP(B76,'Vendor-Security-Assessment'!A:D,4,FALSE)</f>
        <v>#N/A</v>
      </c>
      <c r="E76" s="39" t="b">
        <f>IF(Table1[[#This Row],[Column11]]&gt;20,TRUE,FALSE)</f>
        <v>1</v>
      </c>
      <c r="F76" s="39" t="s">
        <v>1941</v>
      </c>
      <c r="G76" s="40" t="s">
        <v>10</v>
      </c>
      <c r="H76" s="41">
        <v>1</v>
      </c>
      <c r="I76" s="31" t="e">
        <f>VLOOKUP(B76,'Vendor-Security-Assessment'!A:D,3,FALSE)</f>
        <v>#N/A</v>
      </c>
      <c r="J76" s="31" t="e">
        <f>IF(Table1[[#This Row],[Column7]]=Table1[[#This Row],[Column9]],1,0)</f>
        <v>#N/A</v>
      </c>
      <c r="K76" s="31">
        <f>IF(Table1[[#This Row],[Column8]]=1,25,"")</f>
        <v>25</v>
      </c>
      <c r="L76" s="31" t="e">
        <f>IF(Table1[[#This Row],[Column8]]=1,J76*K76,"")</f>
        <v>#N/A</v>
      </c>
      <c r="M76" s="32" t="e">
        <f>VLOOKUP($B76,#REF!,3,FALSE)</f>
        <v>#REF!</v>
      </c>
      <c r="N76" s="32" t="e">
        <f>VLOOKUP($B76,#REF!,4,FALSE)</f>
        <v>#REF!</v>
      </c>
      <c r="O76" s="32" t="e">
        <f>VLOOKUP($B76,#REF!,5,FALSE)</f>
        <v>#REF!</v>
      </c>
      <c r="P76" s="32" t="e">
        <f>VLOOKUP($B76,#REF!,6,FALSE)</f>
        <v>#REF!</v>
      </c>
      <c r="Q76" s="32" t="e">
        <f>VLOOKUP($B76,#REF!,7,FALSE)</f>
        <v>#REF!</v>
      </c>
      <c r="R76" s="32" t="e">
        <f>VLOOKUP($B76,#REF!,8,FALSE)</f>
        <v>#REF!</v>
      </c>
      <c r="S76" s="32" t="e">
        <f>VLOOKUP($B76,#REF!,9,FALSE)</f>
        <v>#REF!</v>
      </c>
    </row>
    <row r="77" spans="1:19" ht="46" thickBot="1" x14ac:dyDescent="0.2">
      <c r="A77" s="31">
        <f t="shared" si="4"/>
        <v>75</v>
      </c>
      <c r="B77" s="37" t="s">
        <v>217</v>
      </c>
      <c r="C77" s="38" t="e">
        <f>VLOOKUP(B77,'Vendor-Security-Assessment'!A:D,2,FALSE)</f>
        <v>#N/A</v>
      </c>
      <c r="D77" s="31" t="e">
        <f>VLOOKUP(B77,'Vendor-Security-Assessment'!A:D,4,FALSE)</f>
        <v>#N/A</v>
      </c>
      <c r="E77" s="39" t="b">
        <f>IF(Table1[[#This Row],[Column11]]&gt;20,TRUE,FALSE)</f>
        <v>0</v>
      </c>
      <c r="F77" s="39" t="s">
        <v>1941</v>
      </c>
      <c r="G77" s="40" t="s">
        <v>10</v>
      </c>
      <c r="H77" s="41">
        <v>1</v>
      </c>
      <c r="I77" s="31" t="e">
        <f>VLOOKUP(B77,'Vendor-Security-Assessment'!A:D,3,FALSE)</f>
        <v>#N/A</v>
      </c>
      <c r="J77" s="31" t="e">
        <f>IF(VLOOKUP(Table1[[#This Row],[Column2]],#REF!,7,FALSE)="Yes",1,0)</f>
        <v>#REF!</v>
      </c>
      <c r="K77" s="31">
        <f>IF(Table1[[#This Row],[Column8]]=1,20,"")</f>
        <v>20</v>
      </c>
      <c r="L77" s="31" t="e">
        <f>IF(Table1[[#This Row],[Column8]]=1,J77*K77,"")</f>
        <v>#REF!</v>
      </c>
      <c r="M77" s="32" t="e">
        <f>VLOOKUP($B77,#REF!,3,FALSE)</f>
        <v>#REF!</v>
      </c>
      <c r="N77" s="32" t="e">
        <f>VLOOKUP($B77,#REF!,4,FALSE)</f>
        <v>#REF!</v>
      </c>
      <c r="O77" s="32" t="e">
        <f>VLOOKUP($B77,#REF!,5,FALSE)</f>
        <v>#REF!</v>
      </c>
      <c r="P77" s="32" t="e">
        <f>VLOOKUP($B77,#REF!,6,FALSE)</f>
        <v>#REF!</v>
      </c>
      <c r="Q77" s="32" t="e">
        <f>VLOOKUP($B77,#REF!,7,FALSE)</f>
        <v>#REF!</v>
      </c>
      <c r="R77" s="32" t="e">
        <f>VLOOKUP($B77,#REF!,8,FALSE)</f>
        <v>#REF!</v>
      </c>
      <c r="S77" s="32" t="e">
        <f>VLOOKUP($B77,#REF!,9,FALSE)</f>
        <v>#REF!</v>
      </c>
    </row>
    <row r="78" spans="1:19" ht="46" thickBot="1" x14ac:dyDescent="0.2">
      <c r="A78" s="31">
        <f t="shared" si="4"/>
        <v>76</v>
      </c>
      <c r="B78" s="37" t="s">
        <v>218</v>
      </c>
      <c r="C78" s="38" t="e">
        <f>VLOOKUP(B78,'Vendor-Security-Assessment'!A:D,2,FALSE)</f>
        <v>#N/A</v>
      </c>
      <c r="D78" s="31" t="e">
        <f>VLOOKUP(B78,'Vendor-Security-Assessment'!A:D,4,FALSE)</f>
        <v>#N/A</v>
      </c>
      <c r="E78" s="39" t="b">
        <f>IF(Table1[[#This Row],[Column11]]&gt;20,TRUE,FALSE)</f>
        <v>0</v>
      </c>
      <c r="F78" s="39" t="s">
        <v>1941</v>
      </c>
      <c r="G78" s="40" t="s">
        <v>10</v>
      </c>
      <c r="H78" s="41">
        <v>1</v>
      </c>
      <c r="I78" s="31" t="e">
        <f>VLOOKUP(B78,'Vendor-Security-Assessment'!A:D,3,FALSE)</f>
        <v>#N/A</v>
      </c>
      <c r="J78" s="31" t="e">
        <f>IF(Table1[[#This Row],[Column7]]=Table1[[#This Row],[Column9]],1,0)</f>
        <v>#N/A</v>
      </c>
      <c r="K78" s="31">
        <f>IF(Table1[[#This Row],[Column8]]=1,20,"")</f>
        <v>20</v>
      </c>
      <c r="L78" s="31" t="e">
        <f>IF(Table1[[#This Row],[Column8]]=1,J78*K78,"")</f>
        <v>#N/A</v>
      </c>
      <c r="M78" s="32" t="e">
        <f>VLOOKUP($B78,#REF!,3,FALSE)</f>
        <v>#REF!</v>
      </c>
      <c r="N78" s="32" t="e">
        <f>VLOOKUP($B78,#REF!,4,FALSE)</f>
        <v>#REF!</v>
      </c>
      <c r="O78" s="32" t="e">
        <f>VLOOKUP($B78,#REF!,5,FALSE)</f>
        <v>#REF!</v>
      </c>
      <c r="P78" s="32" t="e">
        <f>VLOOKUP($B78,#REF!,6,FALSE)</f>
        <v>#REF!</v>
      </c>
      <c r="Q78" s="32" t="e">
        <f>VLOOKUP($B78,#REF!,7,FALSE)</f>
        <v>#REF!</v>
      </c>
      <c r="R78" s="32" t="e">
        <f>VLOOKUP($B78,#REF!,8,FALSE)</f>
        <v>#REF!</v>
      </c>
      <c r="S78" s="32" t="e">
        <f>VLOOKUP($B78,#REF!,9,FALSE)</f>
        <v>#REF!</v>
      </c>
    </row>
    <row r="79" spans="1:19" ht="46" thickBot="1" x14ac:dyDescent="0.2">
      <c r="A79" s="31">
        <f t="shared" si="4"/>
        <v>77</v>
      </c>
      <c r="B79" s="37" t="s">
        <v>219</v>
      </c>
      <c r="C79" s="38" t="e">
        <f>VLOOKUP(B79,'Vendor-Security-Assessment'!A:D,2,FALSE)</f>
        <v>#N/A</v>
      </c>
      <c r="D79" s="31" t="e">
        <f>VLOOKUP(B79,'Vendor-Security-Assessment'!A:D,4,FALSE)</f>
        <v>#N/A</v>
      </c>
      <c r="E79" s="39" t="b">
        <f>IF(Table1[[#This Row],[Column11]]&gt;20,TRUE,FALSE)</f>
        <v>0</v>
      </c>
      <c r="F79" s="39" t="s">
        <v>1941</v>
      </c>
      <c r="G79" s="40" t="s">
        <v>10</v>
      </c>
      <c r="H79" s="41">
        <v>1</v>
      </c>
      <c r="I79" s="31" t="e">
        <f>VLOOKUP(B79,'Vendor-Security-Assessment'!A:D,3,FALSE)</f>
        <v>#N/A</v>
      </c>
      <c r="J79" s="31" t="e">
        <f>IF(Table1[[#This Row],[Column7]]=Table1[[#This Row],[Column9]],1,0)</f>
        <v>#N/A</v>
      </c>
      <c r="K79" s="31">
        <f>IF(Table1[[#This Row],[Column8]]=1,20,"")</f>
        <v>20</v>
      </c>
      <c r="L79" s="31" t="e">
        <f>IF(Table1[[#This Row],[Column8]]=1,J79*K79,"")</f>
        <v>#N/A</v>
      </c>
      <c r="M79" s="32" t="e">
        <f>VLOOKUP($B79,#REF!,3,FALSE)</f>
        <v>#REF!</v>
      </c>
      <c r="N79" s="32" t="e">
        <f>VLOOKUP($B79,#REF!,4,FALSE)</f>
        <v>#REF!</v>
      </c>
      <c r="O79" s="32" t="e">
        <f>VLOOKUP($B79,#REF!,5,FALSE)</f>
        <v>#REF!</v>
      </c>
      <c r="P79" s="32" t="e">
        <f>VLOOKUP($B79,#REF!,6,FALSE)</f>
        <v>#REF!</v>
      </c>
      <c r="Q79" s="32" t="e">
        <f>VLOOKUP($B79,#REF!,7,FALSE)</f>
        <v>#REF!</v>
      </c>
      <c r="R79" s="32" t="e">
        <f>VLOOKUP($B79,#REF!,8,FALSE)</f>
        <v>#REF!</v>
      </c>
      <c r="S79" s="32" t="e">
        <f>VLOOKUP($B79,#REF!,9,FALSE)</f>
        <v>#REF!</v>
      </c>
    </row>
    <row r="80" spans="1:19" ht="46" thickBot="1" x14ac:dyDescent="0.2">
      <c r="A80" s="31">
        <f t="shared" si="4"/>
        <v>78</v>
      </c>
      <c r="B80" s="37" t="s">
        <v>220</v>
      </c>
      <c r="C80" s="38" t="e">
        <f>VLOOKUP(B80,'Vendor-Security-Assessment'!A:D,2,FALSE)</f>
        <v>#N/A</v>
      </c>
      <c r="D80" s="31" t="e">
        <f>VLOOKUP(B80,'Vendor-Security-Assessment'!A:D,4,FALSE)</f>
        <v>#N/A</v>
      </c>
      <c r="E80" s="39" t="b">
        <f>IF(Table1[[#This Row],[Column11]]&gt;20,TRUE,FALSE)</f>
        <v>1</v>
      </c>
      <c r="F80" s="39" t="s">
        <v>1941</v>
      </c>
      <c r="G80" s="40" t="s">
        <v>10</v>
      </c>
      <c r="H80" s="41">
        <v>1</v>
      </c>
      <c r="I80" s="31" t="e">
        <f>VLOOKUP(B80,'Vendor-Security-Assessment'!A:D,3,FALSE)</f>
        <v>#N/A</v>
      </c>
      <c r="J80" s="31" t="e">
        <f>IF(VLOOKUP(Table1[[#This Row],[Column2]],#REF!,7,FALSE)="Yes",1,0)</f>
        <v>#REF!</v>
      </c>
      <c r="K80" s="31">
        <f>IF(Table1[[#This Row],[Column8]]=1,25,"")</f>
        <v>25</v>
      </c>
      <c r="L80" s="31" t="e">
        <f>IF(Table1[[#This Row],[Column8]]=1,J80*K80,"")</f>
        <v>#REF!</v>
      </c>
      <c r="M80" s="32" t="e">
        <f>VLOOKUP($B80,#REF!,3,FALSE)</f>
        <v>#REF!</v>
      </c>
      <c r="N80" s="32" t="e">
        <f>VLOOKUP($B80,#REF!,4,FALSE)</f>
        <v>#REF!</v>
      </c>
      <c r="O80" s="32" t="e">
        <f>VLOOKUP($B80,#REF!,5,FALSE)</f>
        <v>#REF!</v>
      </c>
      <c r="P80" s="32" t="e">
        <f>VLOOKUP($B80,#REF!,6,FALSE)</f>
        <v>#REF!</v>
      </c>
      <c r="Q80" s="32" t="e">
        <f>VLOOKUP($B80,#REF!,7,FALSE)</f>
        <v>#REF!</v>
      </c>
      <c r="R80" s="32" t="e">
        <f>VLOOKUP($B80,#REF!,8,FALSE)</f>
        <v>#REF!</v>
      </c>
      <c r="S80" s="32" t="e">
        <f>VLOOKUP($B80,#REF!,9,FALSE)</f>
        <v>#REF!</v>
      </c>
    </row>
    <row r="81" spans="1:19" ht="46" thickBot="1" x14ac:dyDescent="0.2">
      <c r="A81" s="31">
        <f t="shared" si="4"/>
        <v>79</v>
      </c>
      <c r="B81" s="37" t="s">
        <v>221</v>
      </c>
      <c r="C81" s="38" t="e">
        <f>VLOOKUP(B81,'Vendor-Security-Assessment'!A:D,2,FALSE)</f>
        <v>#N/A</v>
      </c>
      <c r="D81" s="31" t="e">
        <f>VLOOKUP(B81,'Vendor-Security-Assessment'!A:D,4,FALSE)</f>
        <v>#N/A</v>
      </c>
      <c r="E81" s="39" t="b">
        <f>IF(Table1[[#This Row],[Column11]]&gt;20,TRUE,FALSE)</f>
        <v>0</v>
      </c>
      <c r="F81" s="39" t="s">
        <v>1941</v>
      </c>
      <c r="G81" s="40" t="s">
        <v>10</v>
      </c>
      <c r="H81" s="41">
        <v>1</v>
      </c>
      <c r="I81" s="31" t="e">
        <f>VLOOKUP(B81,'Vendor-Security-Assessment'!A:D,3,FALSE)</f>
        <v>#N/A</v>
      </c>
      <c r="J81" s="31" t="e">
        <f>IF(VLOOKUP(Table1[[#This Row],[Column2]],#REF!,7,FALSE)="Yes",1,0)</f>
        <v>#REF!</v>
      </c>
      <c r="K81" s="31">
        <f>IF(Table1[[#This Row],[Column8]]=1,10,"")</f>
        <v>10</v>
      </c>
      <c r="L81" s="31" t="e">
        <f>IF(Table1[[#This Row],[Column8]]=1,J81*K81,"")</f>
        <v>#REF!</v>
      </c>
      <c r="M81" s="32" t="e">
        <f>VLOOKUP($B81,#REF!,3,FALSE)</f>
        <v>#REF!</v>
      </c>
      <c r="N81" s="32" t="e">
        <f>VLOOKUP($B81,#REF!,4,FALSE)</f>
        <v>#REF!</v>
      </c>
      <c r="O81" s="32" t="e">
        <f>VLOOKUP($B81,#REF!,5,FALSE)</f>
        <v>#REF!</v>
      </c>
      <c r="P81" s="32" t="e">
        <f>VLOOKUP($B81,#REF!,6,FALSE)</f>
        <v>#REF!</v>
      </c>
      <c r="Q81" s="32" t="e">
        <f>VLOOKUP($B81,#REF!,7,FALSE)</f>
        <v>#REF!</v>
      </c>
      <c r="R81" s="32" t="e">
        <f>VLOOKUP($B81,#REF!,8,FALSE)</f>
        <v>#REF!</v>
      </c>
      <c r="S81" s="32" t="e">
        <f>VLOOKUP($B81,#REF!,9,FALSE)</f>
        <v>#REF!</v>
      </c>
    </row>
    <row r="82" spans="1:19" ht="46" thickBot="1" x14ac:dyDescent="0.2">
      <c r="A82" s="31">
        <f t="shared" si="4"/>
        <v>80</v>
      </c>
      <c r="B82" s="37" t="s">
        <v>222</v>
      </c>
      <c r="C82" s="38" t="e">
        <f>VLOOKUP(B82,'Vendor-Security-Assessment'!A:D,2,FALSE)</f>
        <v>#N/A</v>
      </c>
      <c r="D82" s="31" t="e">
        <f>VLOOKUP(B82,'Vendor-Security-Assessment'!A:D,4,FALSE)</f>
        <v>#N/A</v>
      </c>
      <c r="E82" s="39" t="b">
        <f>IF(Table1[[#This Row],[Column11]]&gt;20,TRUE,FALSE)</f>
        <v>0</v>
      </c>
      <c r="F82" s="39" t="s">
        <v>1941</v>
      </c>
      <c r="G82" s="40" t="s">
        <v>10</v>
      </c>
      <c r="H82" s="41">
        <v>1</v>
      </c>
      <c r="I82" s="31" t="e">
        <f>VLOOKUP(B82,'Vendor-Security-Assessment'!A:D,3,FALSE)</f>
        <v>#N/A</v>
      </c>
      <c r="J82" s="31" t="e">
        <f>IF(Table1[[#This Row],[Column7]]=Table1[[#This Row],[Column9]],1,0)</f>
        <v>#N/A</v>
      </c>
      <c r="K82" s="31">
        <f>IF(Table1[[#This Row],[Column8]]=1,15,"")</f>
        <v>15</v>
      </c>
      <c r="L82" s="31" t="e">
        <f>IF(Table1[[#This Row],[Column8]]=1,J82*K82,"")</f>
        <v>#N/A</v>
      </c>
      <c r="M82" s="32" t="e">
        <f>VLOOKUP($B82,#REF!,3,FALSE)</f>
        <v>#REF!</v>
      </c>
      <c r="N82" s="32" t="e">
        <f>VLOOKUP($B82,#REF!,4,FALSE)</f>
        <v>#REF!</v>
      </c>
      <c r="O82" s="32" t="e">
        <f>VLOOKUP($B82,#REF!,5,FALSE)</f>
        <v>#REF!</v>
      </c>
      <c r="P82" s="32" t="e">
        <f>VLOOKUP($B82,#REF!,6,FALSE)</f>
        <v>#REF!</v>
      </c>
      <c r="Q82" s="32" t="e">
        <f>VLOOKUP($B82,#REF!,7,FALSE)</f>
        <v>#REF!</v>
      </c>
      <c r="R82" s="32" t="e">
        <f>VLOOKUP($B82,#REF!,8,FALSE)</f>
        <v>#REF!</v>
      </c>
      <c r="S82" s="32" t="e">
        <f>VLOOKUP($B82,#REF!,9,FALSE)</f>
        <v>#REF!</v>
      </c>
    </row>
    <row r="83" spans="1:19" ht="46" thickBot="1" x14ac:dyDescent="0.2">
      <c r="A83" s="31">
        <f t="shared" si="4"/>
        <v>81</v>
      </c>
      <c r="B83" s="37" t="s">
        <v>223</v>
      </c>
      <c r="C83" s="38" t="e">
        <f>VLOOKUP(B83,'Vendor-Security-Assessment'!A:D,2,FALSE)</f>
        <v>#N/A</v>
      </c>
      <c r="D83" s="31" t="e">
        <f>VLOOKUP(B83,'Vendor-Security-Assessment'!A:D,4,FALSE)</f>
        <v>#N/A</v>
      </c>
      <c r="E83" s="39" t="b">
        <f>IF(Table1[[#This Row],[Column11]]&gt;20,TRUE,FALSE)</f>
        <v>1</v>
      </c>
      <c r="F83" s="39" t="s">
        <v>1941</v>
      </c>
      <c r="G83" s="40" t="s">
        <v>10</v>
      </c>
      <c r="H83" s="41">
        <v>1</v>
      </c>
      <c r="I83" s="31" t="e">
        <f>VLOOKUP(B83,'Vendor-Security-Assessment'!A:D,3,FALSE)</f>
        <v>#N/A</v>
      </c>
      <c r="J83" s="31" t="e">
        <f>IF(Table1[[#This Row],[Column7]]=Table1[[#This Row],[Column9]],1,0)</f>
        <v>#N/A</v>
      </c>
      <c r="K83" s="31">
        <f>IF(Table1[[#This Row],[Column8]]=1,25,"")</f>
        <v>25</v>
      </c>
      <c r="L83" s="31" t="e">
        <f>IF(Table1[[#This Row],[Column8]]=1,J83*K83,"")</f>
        <v>#N/A</v>
      </c>
      <c r="M83" s="32" t="e">
        <f>VLOOKUP($B83,#REF!,3,FALSE)</f>
        <v>#REF!</v>
      </c>
      <c r="N83" s="32" t="e">
        <f>VLOOKUP($B83,#REF!,4,FALSE)</f>
        <v>#REF!</v>
      </c>
      <c r="O83" s="32" t="e">
        <f>VLOOKUP($B83,#REF!,5,FALSE)</f>
        <v>#REF!</v>
      </c>
      <c r="P83" s="32" t="e">
        <f>VLOOKUP($B83,#REF!,6,FALSE)</f>
        <v>#REF!</v>
      </c>
      <c r="Q83" s="32" t="e">
        <f>VLOOKUP($B83,#REF!,7,FALSE)</f>
        <v>#REF!</v>
      </c>
      <c r="R83" s="32" t="e">
        <f>VLOOKUP($B83,#REF!,8,FALSE)</f>
        <v>#REF!</v>
      </c>
      <c r="S83" s="32" t="e">
        <f>VLOOKUP($B83,#REF!,9,FALSE)</f>
        <v>#REF!</v>
      </c>
    </row>
    <row r="84" spans="1:19" ht="46" thickBot="1" x14ac:dyDescent="0.2">
      <c r="A84" s="31">
        <f t="shared" si="4"/>
        <v>82</v>
      </c>
      <c r="B84" s="37" t="s">
        <v>224</v>
      </c>
      <c r="C84" s="38" t="e">
        <f>VLOOKUP(B84,'Vendor-Security-Assessment'!A:D,2,FALSE)</f>
        <v>#N/A</v>
      </c>
      <c r="D84" s="31" t="e">
        <f>VLOOKUP(B84,'Vendor-Security-Assessment'!A:D,4,FALSE)</f>
        <v>#N/A</v>
      </c>
      <c r="E84" s="39" t="b">
        <f>IF(Table1[[#This Row],[Column11]]&gt;20,TRUE,FALSE)</f>
        <v>0</v>
      </c>
      <c r="F84" s="39" t="s">
        <v>1941</v>
      </c>
      <c r="G84" s="40" t="s">
        <v>10</v>
      </c>
      <c r="H84" s="41">
        <v>1</v>
      </c>
      <c r="I84" s="31" t="e">
        <f>VLOOKUP(B84,'Vendor-Security-Assessment'!A:D,3,FALSE)</f>
        <v>#N/A</v>
      </c>
      <c r="J84" s="31" t="e">
        <f>IF(Table1[[#This Row],[Column7]]=Table1[[#This Row],[Column9]],1,0)</f>
        <v>#N/A</v>
      </c>
      <c r="K84" s="31">
        <f>IF(Table1[[#This Row],[Column8]]=1,15,"")</f>
        <v>15</v>
      </c>
      <c r="L84" s="31" t="e">
        <f>IF(Table1[[#This Row],[Column8]]=1,J84*K84,"")</f>
        <v>#N/A</v>
      </c>
      <c r="M84" s="32" t="e">
        <f>VLOOKUP($B84,#REF!,3,FALSE)</f>
        <v>#REF!</v>
      </c>
      <c r="N84" s="32" t="e">
        <f>VLOOKUP($B84,#REF!,4,FALSE)</f>
        <v>#REF!</v>
      </c>
      <c r="O84" s="32" t="e">
        <f>VLOOKUP($B84,#REF!,5,FALSE)</f>
        <v>#REF!</v>
      </c>
      <c r="P84" s="32" t="e">
        <f>VLOOKUP($B84,#REF!,6,FALSE)</f>
        <v>#REF!</v>
      </c>
      <c r="Q84" s="32" t="e">
        <f>VLOOKUP($B84,#REF!,7,FALSE)</f>
        <v>#REF!</v>
      </c>
      <c r="R84" s="32" t="e">
        <f>VLOOKUP($B84,#REF!,8,FALSE)</f>
        <v>#REF!</v>
      </c>
      <c r="S84" s="32" t="e">
        <f>VLOOKUP($B84,#REF!,9,FALSE)</f>
        <v>#REF!</v>
      </c>
    </row>
    <row r="85" spans="1:19" ht="46" thickBot="1" x14ac:dyDescent="0.2">
      <c r="A85" s="31">
        <f t="shared" si="4"/>
        <v>83</v>
      </c>
      <c r="B85" s="37" t="s">
        <v>225</v>
      </c>
      <c r="C85" s="38" t="e">
        <f>VLOOKUP(B85,'Vendor-Security-Assessment'!A:D,2,FALSE)</f>
        <v>#N/A</v>
      </c>
      <c r="D85" s="31" t="e">
        <f>VLOOKUP(B85,'Vendor-Security-Assessment'!A:D,4,FALSE)</f>
        <v>#N/A</v>
      </c>
      <c r="E85" s="39" t="b">
        <f>IF(Table1[[#This Row],[Column11]]&gt;20,TRUE,FALSE)</f>
        <v>0</v>
      </c>
      <c r="F85" s="39" t="s">
        <v>1941</v>
      </c>
      <c r="G85" s="40" t="s">
        <v>10</v>
      </c>
      <c r="H85" s="41">
        <v>1</v>
      </c>
      <c r="I85" s="31" t="e">
        <f>VLOOKUP(B85,'Vendor-Security-Assessment'!A:D,3,FALSE)</f>
        <v>#N/A</v>
      </c>
      <c r="J85" s="31" t="e">
        <f>IF(Table1[[#This Row],[Column7]]=Table1[[#This Row],[Column9]],1,0)</f>
        <v>#N/A</v>
      </c>
      <c r="K85" s="31">
        <f>IF(Table1[[#This Row],[Column8]]=1,15,"")</f>
        <v>15</v>
      </c>
      <c r="L85" s="31" t="e">
        <f>IF(Table1[[#This Row],[Column8]]=1,J85*K85,"")</f>
        <v>#N/A</v>
      </c>
      <c r="M85" s="32" t="e">
        <f>VLOOKUP($B85,#REF!,3,FALSE)</f>
        <v>#REF!</v>
      </c>
      <c r="N85" s="32" t="e">
        <f>VLOOKUP($B85,#REF!,4,FALSE)</f>
        <v>#REF!</v>
      </c>
      <c r="O85" s="32" t="e">
        <f>VLOOKUP($B85,#REF!,5,FALSE)</f>
        <v>#REF!</v>
      </c>
      <c r="P85" s="32" t="e">
        <f>VLOOKUP($B85,#REF!,6,FALSE)</f>
        <v>#REF!</v>
      </c>
      <c r="Q85" s="32" t="e">
        <f>VLOOKUP($B85,#REF!,7,FALSE)</f>
        <v>#REF!</v>
      </c>
      <c r="R85" s="32" t="e">
        <f>VLOOKUP($B85,#REF!,8,FALSE)</f>
        <v>#REF!</v>
      </c>
      <c r="S85" s="32" t="e">
        <f>VLOOKUP($B85,#REF!,9,FALSE)</f>
        <v>#REF!</v>
      </c>
    </row>
    <row r="86" spans="1:19" ht="46" thickBot="1" x14ac:dyDescent="0.2">
      <c r="A86" s="31">
        <f t="shared" si="4"/>
        <v>84</v>
      </c>
      <c r="B86" s="37" t="s">
        <v>226</v>
      </c>
      <c r="C86" s="38" t="e">
        <f>VLOOKUP(B86,'Vendor-Security-Assessment'!A:D,2,FALSE)</f>
        <v>#N/A</v>
      </c>
      <c r="D86" s="31" t="e">
        <f>VLOOKUP(B86,'Vendor-Security-Assessment'!A:D,4,FALSE)</f>
        <v>#N/A</v>
      </c>
      <c r="E86" s="39" t="b">
        <f>IF(Table1[[#This Row],[Column11]]&gt;20,TRUE,FALSE)</f>
        <v>0</v>
      </c>
      <c r="F86" s="39" t="s">
        <v>1941</v>
      </c>
      <c r="G86" s="40" t="s">
        <v>10</v>
      </c>
      <c r="H86" s="41">
        <v>1</v>
      </c>
      <c r="I86" s="31" t="e">
        <f>VLOOKUP(B86,'Vendor-Security-Assessment'!A:D,3,FALSE)</f>
        <v>#N/A</v>
      </c>
      <c r="J86" s="31" t="e">
        <f>IF(Table1[[#This Row],[Column7]]=Table1[[#This Row],[Column9]],1,0)</f>
        <v>#N/A</v>
      </c>
      <c r="K86" s="31">
        <f>IF(Table1[[#This Row],[Column8]]=1,15,"")</f>
        <v>15</v>
      </c>
      <c r="L86" s="31" t="e">
        <f>IF(Table1[[#This Row],[Column8]]=1,J86*K86,"")</f>
        <v>#N/A</v>
      </c>
      <c r="M86" s="32" t="e">
        <f>VLOOKUP($B86,#REF!,3,FALSE)</f>
        <v>#REF!</v>
      </c>
      <c r="N86" s="32" t="e">
        <f>VLOOKUP($B86,#REF!,4,FALSE)</f>
        <v>#REF!</v>
      </c>
      <c r="O86" s="32" t="e">
        <f>VLOOKUP($B86,#REF!,5,FALSE)</f>
        <v>#REF!</v>
      </c>
      <c r="P86" s="32" t="e">
        <f>VLOOKUP($B86,#REF!,6,FALSE)</f>
        <v>#REF!</v>
      </c>
      <c r="Q86" s="32" t="e">
        <f>VLOOKUP($B86,#REF!,7,FALSE)</f>
        <v>#REF!</v>
      </c>
      <c r="R86" s="32" t="e">
        <f>VLOOKUP($B86,#REF!,8,FALSE)</f>
        <v>#REF!</v>
      </c>
      <c r="S86" s="32" t="e">
        <f>VLOOKUP($B86,#REF!,9,FALSE)</f>
        <v>#REF!</v>
      </c>
    </row>
    <row r="87" spans="1:19" ht="46" thickBot="1" x14ac:dyDescent="0.2">
      <c r="A87" s="31">
        <f t="shared" si="4"/>
        <v>85</v>
      </c>
      <c r="B87" s="37" t="s">
        <v>227</v>
      </c>
      <c r="C87" s="38" t="e">
        <f>VLOOKUP(B87,'Vendor-Security-Assessment'!A:D,2,FALSE)</f>
        <v>#N/A</v>
      </c>
      <c r="D87" s="31" t="e">
        <f>VLOOKUP(B87,'Vendor-Security-Assessment'!A:D,4,FALSE)</f>
        <v>#N/A</v>
      </c>
      <c r="E87" s="39" t="b">
        <f>IF(Table1[[#This Row],[Column11]]&gt;20,TRUE,FALSE)</f>
        <v>0</v>
      </c>
      <c r="F87" s="39" t="s">
        <v>1941</v>
      </c>
      <c r="G87" s="40" t="s">
        <v>10</v>
      </c>
      <c r="H87" s="41">
        <v>1</v>
      </c>
      <c r="I87" s="31" t="e">
        <f>VLOOKUP(B87,'Vendor-Security-Assessment'!A:D,3,FALSE)</f>
        <v>#N/A</v>
      </c>
      <c r="J87" s="31" t="e">
        <f>IF(Table1[[#This Row],[Column7]]=Table1[[#This Row],[Column9]],1,0)</f>
        <v>#N/A</v>
      </c>
      <c r="K87" s="31">
        <f>IF(Table1[[#This Row],[Column8]]=1,20,"")</f>
        <v>20</v>
      </c>
      <c r="L87" s="31" t="e">
        <f>IF(Table1[[#This Row],[Column8]]=1,J87*K87,"")</f>
        <v>#N/A</v>
      </c>
      <c r="M87" s="32" t="e">
        <f>VLOOKUP($B87,#REF!,3,FALSE)</f>
        <v>#REF!</v>
      </c>
      <c r="N87" s="32" t="e">
        <f>VLOOKUP($B87,#REF!,4,FALSE)</f>
        <v>#REF!</v>
      </c>
      <c r="O87" s="32" t="e">
        <f>VLOOKUP($B87,#REF!,5,FALSE)</f>
        <v>#REF!</v>
      </c>
      <c r="P87" s="32" t="e">
        <f>VLOOKUP($B87,#REF!,6,FALSE)</f>
        <v>#REF!</v>
      </c>
      <c r="Q87" s="32" t="e">
        <f>VLOOKUP($B87,#REF!,7,FALSE)</f>
        <v>#REF!</v>
      </c>
      <c r="R87" s="32" t="e">
        <f>VLOOKUP($B87,#REF!,8,FALSE)</f>
        <v>#REF!</v>
      </c>
      <c r="S87" s="32" t="e">
        <f>VLOOKUP($B87,#REF!,9,FALSE)</f>
        <v>#REF!</v>
      </c>
    </row>
    <row r="88" spans="1:19" ht="46" thickBot="1" x14ac:dyDescent="0.2">
      <c r="A88" s="31">
        <f t="shared" si="4"/>
        <v>86</v>
      </c>
      <c r="B88" s="37" t="s">
        <v>228</v>
      </c>
      <c r="C88" s="38" t="e">
        <f>VLOOKUP(B88,'Vendor-Security-Assessment'!A:D,2,FALSE)</f>
        <v>#N/A</v>
      </c>
      <c r="D88" s="31" t="e">
        <f>VLOOKUP(B88,'Vendor-Security-Assessment'!A:D,4,FALSE)</f>
        <v>#N/A</v>
      </c>
      <c r="E88" s="39" t="b">
        <f>IF(Table1[[#This Row],[Column11]]&gt;20,TRUE,FALSE)</f>
        <v>0</v>
      </c>
      <c r="F88" s="39" t="s">
        <v>1941</v>
      </c>
      <c r="G88" s="40" t="s">
        <v>10</v>
      </c>
      <c r="H88" s="41">
        <v>1</v>
      </c>
      <c r="I88" s="31" t="e">
        <f>VLOOKUP(B88,'Vendor-Security-Assessment'!A:D,3,FALSE)</f>
        <v>#N/A</v>
      </c>
      <c r="J88" s="31" t="e">
        <f>IF(Table1[[#This Row],[Column7]]=Table1[[#This Row],[Column9]],1,0)</f>
        <v>#N/A</v>
      </c>
      <c r="K88" s="31">
        <f>IF(Table1[[#This Row],[Column8]]=1,20,"")</f>
        <v>20</v>
      </c>
      <c r="L88" s="31" t="e">
        <f>IF(Table1[[#This Row],[Column8]]=1,J88*K88,"")</f>
        <v>#N/A</v>
      </c>
      <c r="M88" s="32" t="e">
        <f>VLOOKUP($B88,#REF!,3,FALSE)</f>
        <v>#REF!</v>
      </c>
      <c r="N88" s="32" t="e">
        <f>VLOOKUP($B88,#REF!,4,FALSE)</f>
        <v>#REF!</v>
      </c>
      <c r="O88" s="32" t="e">
        <f>VLOOKUP($B88,#REF!,5,FALSE)</f>
        <v>#REF!</v>
      </c>
      <c r="P88" s="32" t="e">
        <f>VLOOKUP($B88,#REF!,6,FALSE)</f>
        <v>#REF!</v>
      </c>
      <c r="Q88" s="32" t="e">
        <f>VLOOKUP($B88,#REF!,7,FALSE)</f>
        <v>#REF!</v>
      </c>
      <c r="R88" s="32" t="e">
        <f>VLOOKUP($B88,#REF!,8,FALSE)</f>
        <v>#REF!</v>
      </c>
      <c r="S88" s="32" t="e">
        <f>VLOOKUP($B88,#REF!,9,FALSE)</f>
        <v>#REF!</v>
      </c>
    </row>
    <row r="89" spans="1:19" ht="46" thickBot="1" x14ac:dyDescent="0.2">
      <c r="A89" s="31">
        <f t="shared" si="4"/>
        <v>87</v>
      </c>
      <c r="B89" s="37" t="s">
        <v>229</v>
      </c>
      <c r="C89" s="38" t="e">
        <f>VLOOKUP(B89,'Vendor-Security-Assessment'!A:D,2,FALSE)</f>
        <v>#N/A</v>
      </c>
      <c r="D89" s="31" t="e">
        <f>VLOOKUP(B89,'Vendor-Security-Assessment'!A:D,4,FALSE)</f>
        <v>#N/A</v>
      </c>
      <c r="E89" s="39" t="b">
        <f>IF(Table1[[#This Row],[Column11]]&gt;20,TRUE,FALSE)</f>
        <v>0</v>
      </c>
      <c r="F89" s="39" t="s">
        <v>1941</v>
      </c>
      <c r="G89" s="40" t="s">
        <v>10</v>
      </c>
      <c r="H89" s="41">
        <v>1</v>
      </c>
      <c r="I89" s="31" t="e">
        <f>VLOOKUP(B89,'Vendor-Security-Assessment'!A:D,3,FALSE)</f>
        <v>#N/A</v>
      </c>
      <c r="J89" s="31" t="e">
        <f>IF(Table1[[#This Row],[Column7]]=Table1[[#This Row],[Column9]],1,0)</f>
        <v>#N/A</v>
      </c>
      <c r="K89" s="31">
        <f>IF(Table1[[#This Row],[Column8]]=1,15,"")</f>
        <v>15</v>
      </c>
      <c r="L89" s="31" t="e">
        <f>IF(Table1[[#This Row],[Column8]]=1,J89*K89,"")</f>
        <v>#N/A</v>
      </c>
      <c r="M89" s="32" t="e">
        <f>VLOOKUP($B89,#REF!,3,FALSE)</f>
        <v>#REF!</v>
      </c>
      <c r="N89" s="32" t="e">
        <f>VLOOKUP($B89,#REF!,4,FALSE)</f>
        <v>#REF!</v>
      </c>
      <c r="O89" s="32" t="e">
        <f>VLOOKUP($B89,#REF!,5,FALSE)</f>
        <v>#REF!</v>
      </c>
      <c r="P89" s="32" t="e">
        <f>VLOOKUP($B89,#REF!,6,FALSE)</f>
        <v>#REF!</v>
      </c>
      <c r="Q89" s="32" t="e">
        <f>VLOOKUP($B89,#REF!,7,FALSE)</f>
        <v>#REF!</v>
      </c>
      <c r="R89" s="32" t="e">
        <f>VLOOKUP($B89,#REF!,8,FALSE)</f>
        <v>#REF!</v>
      </c>
      <c r="S89" s="32" t="e">
        <f>VLOOKUP($B89,#REF!,9,FALSE)</f>
        <v>#REF!</v>
      </c>
    </row>
    <row r="90" spans="1:19" ht="46" thickBot="1" x14ac:dyDescent="0.2">
      <c r="A90" s="31">
        <f t="shared" si="4"/>
        <v>88</v>
      </c>
      <c r="B90" s="37" t="s">
        <v>230</v>
      </c>
      <c r="C90" s="38" t="e">
        <f>VLOOKUP(B90,'Vendor-Security-Assessment'!A:D,2,FALSE)</f>
        <v>#N/A</v>
      </c>
      <c r="D90" s="31" t="e">
        <f>VLOOKUP(B90,'Vendor-Security-Assessment'!A:D,4,FALSE)</f>
        <v>#N/A</v>
      </c>
      <c r="E90" s="39" t="b">
        <f>IF(Table1[[#This Row],[Column11]]&gt;20,TRUE,FALSE)</f>
        <v>0</v>
      </c>
      <c r="F90" s="39" t="s">
        <v>1941</v>
      </c>
      <c r="G90" s="40" t="s">
        <v>10</v>
      </c>
      <c r="H90" s="41">
        <v>1</v>
      </c>
      <c r="I90" s="31" t="e">
        <f>VLOOKUP(B90,'Vendor-Security-Assessment'!A:D,3,FALSE)</f>
        <v>#N/A</v>
      </c>
      <c r="J90" s="31" t="e">
        <f>IF(Table1[[#This Row],[Column7]]=Table1[[#This Row],[Column9]],1,0)</f>
        <v>#N/A</v>
      </c>
      <c r="K90" s="31">
        <f>IF(Table1[[#This Row],[Column8]]=1,15,"")</f>
        <v>15</v>
      </c>
      <c r="L90" s="31" t="e">
        <f>IF(Table1[[#This Row],[Column8]]=1,J90*K90,"")</f>
        <v>#N/A</v>
      </c>
      <c r="M90" s="32" t="e">
        <f>VLOOKUP($B90,#REF!,3,FALSE)</f>
        <v>#REF!</v>
      </c>
      <c r="N90" s="32" t="e">
        <f>VLOOKUP($B90,#REF!,4,FALSE)</f>
        <v>#REF!</v>
      </c>
      <c r="O90" s="32" t="e">
        <f>VLOOKUP($B90,#REF!,5,FALSE)</f>
        <v>#REF!</v>
      </c>
      <c r="P90" s="32" t="e">
        <f>VLOOKUP($B90,#REF!,6,FALSE)</f>
        <v>#REF!</v>
      </c>
      <c r="Q90" s="32" t="e">
        <f>VLOOKUP($B90,#REF!,7,FALSE)</f>
        <v>#REF!</v>
      </c>
      <c r="R90" s="32" t="e">
        <f>VLOOKUP($B90,#REF!,8,FALSE)</f>
        <v>#REF!</v>
      </c>
      <c r="S90" s="32" t="e">
        <f>VLOOKUP($B90,#REF!,9,FALSE)</f>
        <v>#REF!</v>
      </c>
    </row>
    <row r="91" spans="1:19" ht="329" thickBot="1" x14ac:dyDescent="0.2">
      <c r="A91" s="31">
        <f t="shared" si="4"/>
        <v>89</v>
      </c>
      <c r="B91" s="37" t="s">
        <v>231</v>
      </c>
      <c r="C91" s="38" t="str">
        <f>VLOOKUP(B91,'Vendor-Security-Assessment'!A:D,2,FALSE)</f>
        <v>Do you physically and logically separate one Customer's data from that of other customers?</v>
      </c>
      <c r="D91" s="31" t="str">
        <f>VLOOKUP(B91,'Vendor-Security-Assessment'!A:D,4,FALSE)</f>
        <v>Every customers has their own instance of App and Database servers and each app is hosted on a separate VPS/Dedicated Server</v>
      </c>
      <c r="E91" s="39" t="b">
        <f>IF(Table1[[#This Row],[Column11]]&gt;20,TRUE,FALSE)</f>
        <v>1</v>
      </c>
      <c r="F91" s="39" t="s">
        <v>1942</v>
      </c>
      <c r="G91" s="58" t="s">
        <v>10</v>
      </c>
      <c r="H91" s="41">
        <v>1</v>
      </c>
      <c r="I91" s="31" t="str">
        <f>VLOOKUP(B91,'Vendor-Security-Assessment'!A:D,3,FALSE)</f>
        <v>Yes</v>
      </c>
      <c r="J91" s="31">
        <f>IF(Table1[[#This Row],[Column7]]=Table1[[#This Row],[Column9]],1,0)</f>
        <v>1</v>
      </c>
      <c r="K91" s="31">
        <f>IF(Table1[[#This Row],[Column8]]=1,25,"")</f>
        <v>25</v>
      </c>
      <c r="L91" s="31">
        <f>IF(Table1[[#This Row],[Column8]]=1,J91*K91,"")</f>
        <v>25</v>
      </c>
      <c r="M91" s="32" t="e">
        <f>VLOOKUP($B91,#REF!,3,FALSE)</f>
        <v>#REF!</v>
      </c>
      <c r="N91" s="32" t="e">
        <f>VLOOKUP($B91,#REF!,4,FALSE)</f>
        <v>#REF!</v>
      </c>
      <c r="O91" s="32" t="e">
        <f>VLOOKUP($B91,#REF!,5,FALSE)</f>
        <v>#REF!</v>
      </c>
      <c r="P91" s="32" t="e">
        <f>VLOOKUP($B91,#REF!,6,FALSE)</f>
        <v>#REF!</v>
      </c>
      <c r="Q91" s="32" t="e">
        <f>VLOOKUP($B91,#REF!,7,FALSE)</f>
        <v>#REF!</v>
      </c>
      <c r="R91" s="32" t="e">
        <f>VLOOKUP($B91,#REF!,8,FALSE)</f>
        <v>#REF!</v>
      </c>
      <c r="S91" s="32" t="e">
        <f>VLOOKUP($B91,#REF!,9,FALSE)</f>
        <v>#REF!</v>
      </c>
    </row>
    <row r="92" spans="1:19" ht="409.6" thickBot="1" x14ac:dyDescent="0.2">
      <c r="A92" s="31">
        <f t="shared" si="4"/>
        <v>90</v>
      </c>
      <c r="B92" s="37" t="s">
        <v>232</v>
      </c>
      <c r="C92" s="38" t="str">
        <f>VLOOKUP(B92,'Vendor-Security-Assessment'!A:D,2,FALSE)</f>
        <v>List all locations (i.e. city + datacenter name) where the institution's data will be stored?</v>
      </c>
      <c r="D92" s="31">
        <f>VLOOKUP(B92,'Vendor-Security-Assessment'!A:D,4,FALSE)</f>
        <v>0</v>
      </c>
      <c r="E92" s="39" t="b">
        <f>IF(Table1[[#This Row],[Column11]]&gt;20,TRUE,FALSE)</f>
        <v>0</v>
      </c>
      <c r="F92" s="39" t="s">
        <v>1942</v>
      </c>
      <c r="G92" s="58" t="s">
        <v>14</v>
      </c>
      <c r="H92" s="41">
        <v>1</v>
      </c>
      <c r="I92" s="31" t="str">
        <f>VLOOKUP(B92,'Vendor-Security-Assessment'!A:D,3,FALSE)</f>
        <v>AOM leases Cloud Servers across the United States located within State of New York, New Jersey, Florida, Georgia through hivelocity.net dedicated server provider, Amazon AWS and DigitalOcean n regions of New York (default), Europe (Only for European clients on request) and Asia (Only for Asian Clients on request) as needed</v>
      </c>
      <c r="J92" s="31">
        <f>IF(Table1[[#This Row],[Column7]]=Table1[[#This Row],[Column9]],1,0)</f>
        <v>0</v>
      </c>
      <c r="K92" s="31">
        <f>IF(Table1[[#This Row],[Column8]]=1,15,"")</f>
        <v>15</v>
      </c>
      <c r="L92" s="31">
        <f>IF(Table1[[#This Row],[Column8]]=1,J92*K92,"")</f>
        <v>0</v>
      </c>
      <c r="M92" s="32" t="e">
        <f>VLOOKUP($B92,#REF!,3,FALSE)</f>
        <v>#REF!</v>
      </c>
      <c r="N92" s="32" t="e">
        <f>VLOOKUP($B92,#REF!,4,FALSE)</f>
        <v>#REF!</v>
      </c>
      <c r="O92" s="32" t="e">
        <f>VLOOKUP($B92,#REF!,5,FALSE)</f>
        <v>#REF!</v>
      </c>
      <c r="P92" s="32" t="e">
        <f>VLOOKUP($B92,#REF!,6,FALSE)</f>
        <v>#REF!</v>
      </c>
      <c r="Q92" s="32" t="e">
        <f>VLOOKUP($B92,#REF!,7,FALSE)</f>
        <v>#REF!</v>
      </c>
      <c r="R92" s="32" t="e">
        <f>VLOOKUP($B92,#REF!,8,FALSE)</f>
        <v>#REF!</v>
      </c>
      <c r="S92" s="32" t="e">
        <f>VLOOKUP($B92,#REF!,9,FALSE)</f>
        <v>#REF!</v>
      </c>
    </row>
    <row r="93" spans="1:19" ht="121" thickBot="1" x14ac:dyDescent="0.2">
      <c r="A93" s="31">
        <f t="shared" si="4"/>
        <v>91</v>
      </c>
      <c r="B93" s="37" t="s">
        <v>233</v>
      </c>
      <c r="C93" s="38" t="str">
        <f>VLOOKUP(B93,'Vendor-Security-Assessment'!A:D,2,FALSE)</f>
        <v>At the completion of this contract, will data be returned to the customer</v>
      </c>
      <c r="D93" s="31" t="str">
        <f>VLOOKUP(B93,'Vendor-Security-Assessment'!A:D,4,FALSE)</f>
        <v xml:space="preserve">On customer request, data can be provided. </v>
      </c>
      <c r="E93" s="39" t="b">
        <f>IF(Table1[[#This Row],[Column11]]&gt;20,TRUE,FALSE)</f>
        <v>1</v>
      </c>
      <c r="F93" s="39" t="s">
        <v>1942</v>
      </c>
      <c r="G93" s="58" t="s">
        <v>10</v>
      </c>
      <c r="H93" s="41">
        <v>1</v>
      </c>
      <c r="I93" s="31" t="str">
        <f>VLOOKUP(B93,'Vendor-Security-Assessment'!A:D,3,FALSE)</f>
        <v>Yes</v>
      </c>
      <c r="J93" s="31">
        <f>IF(Table1[[#This Row],[Column7]]=Table1[[#This Row],[Column9]],1,0)</f>
        <v>1</v>
      </c>
      <c r="K93" s="31">
        <f>IF(Table1[[#This Row],[Column8]]=1,25,"")</f>
        <v>25</v>
      </c>
      <c r="L93" s="31">
        <f>IF(Table1[[#This Row],[Column8]]=1,J93*K93,"")</f>
        <v>25</v>
      </c>
      <c r="M93" s="32" t="e">
        <f>VLOOKUP($B93,#REF!,3,FALSE)</f>
        <v>#REF!</v>
      </c>
      <c r="N93" s="32" t="e">
        <f>VLOOKUP($B93,#REF!,4,FALSE)</f>
        <v>#REF!</v>
      </c>
      <c r="O93" s="32" t="e">
        <f>VLOOKUP($B93,#REF!,5,FALSE)</f>
        <v>#REF!</v>
      </c>
      <c r="P93" s="32" t="e">
        <f>VLOOKUP($B93,#REF!,6,FALSE)</f>
        <v>#REF!</v>
      </c>
      <c r="Q93" s="32" t="e">
        <f>VLOOKUP($B93,#REF!,7,FALSE)</f>
        <v>#REF!</v>
      </c>
      <c r="R93" s="32" t="e">
        <f>VLOOKUP($B93,#REF!,8,FALSE)</f>
        <v>#REF!</v>
      </c>
      <c r="S93" s="32" t="e">
        <f>VLOOKUP($B93,#REF!,9,FALSE)</f>
        <v>#REF!</v>
      </c>
    </row>
    <row r="94" spans="1:19" ht="301" thickBot="1" x14ac:dyDescent="0.2">
      <c r="A94" s="31">
        <f t="shared" si="4"/>
        <v>92</v>
      </c>
      <c r="B94" s="37" t="s">
        <v>234</v>
      </c>
      <c r="C94" s="38" t="str">
        <f>VLOOKUP(B94,'Vendor-Security-Assessment'!A:D,2,FALSE)</f>
        <v>Will the institution's data be available within the system for a period of time at the completion of this contract?</v>
      </c>
      <c r="D94" s="31" t="str">
        <f>VLOOKUP(B94,'Vendor-Security-Assessment'!A:D,4,FALSE)</f>
        <v>After a contract ends and customer relationship ends, all data is available within 60 days of contract termination</v>
      </c>
      <c r="E94" s="39" t="b">
        <f>IF(Table1[[#This Row],[Column11]]&gt;20,TRUE,FALSE)</f>
        <v>1</v>
      </c>
      <c r="F94" s="39" t="s">
        <v>1942</v>
      </c>
      <c r="G94" s="58" t="s">
        <v>10</v>
      </c>
      <c r="H94" s="41">
        <v>1</v>
      </c>
      <c r="I94" s="31" t="str">
        <f>VLOOKUP(B94,'Vendor-Security-Assessment'!A:D,3,FALSE)</f>
        <v>Yes</v>
      </c>
      <c r="J94" s="31">
        <f>IF(Table1[[#This Row],[Column7]]=Table1[[#This Row],[Column9]],1,0)</f>
        <v>1</v>
      </c>
      <c r="K94" s="31">
        <f>IF(Table1[[#This Row],[Column8]]=1,40,"")</f>
        <v>40</v>
      </c>
      <c r="L94" s="31">
        <f>IF(Table1[[#This Row],[Column8]]=1,J94*K94,"")</f>
        <v>40</v>
      </c>
      <c r="M94" s="32" t="e">
        <f>VLOOKUP($B94,#REF!,3,FALSE)</f>
        <v>#REF!</v>
      </c>
      <c r="N94" s="32" t="e">
        <f>VLOOKUP($B94,#REF!,4,FALSE)</f>
        <v>#REF!</v>
      </c>
      <c r="O94" s="32" t="e">
        <f>VLOOKUP($B94,#REF!,5,FALSE)</f>
        <v>#REF!</v>
      </c>
      <c r="P94" s="32" t="e">
        <f>VLOOKUP($B94,#REF!,6,FALSE)</f>
        <v>#REF!</v>
      </c>
      <c r="Q94" s="32" t="e">
        <f>VLOOKUP($B94,#REF!,7,FALSE)</f>
        <v>#REF!</v>
      </c>
      <c r="R94" s="32" t="e">
        <f>VLOOKUP($B94,#REF!,8,FALSE)</f>
        <v>#REF!</v>
      </c>
      <c r="S94" s="32" t="e">
        <f>VLOOKUP($B94,#REF!,9,FALSE)</f>
        <v>#REF!</v>
      </c>
    </row>
    <row r="95" spans="1:19" ht="31" thickBot="1" x14ac:dyDescent="0.2">
      <c r="A95" s="31">
        <f t="shared" si="4"/>
        <v>93</v>
      </c>
      <c r="B95" s="37" t="s">
        <v>235</v>
      </c>
      <c r="C95" s="38" t="str">
        <f>VLOOKUP(B95,'Vendor-Security-Assessment'!A:D,2,FALSE)</f>
        <v>Can the customer extract a full backup of data?</v>
      </c>
      <c r="D95" s="31">
        <f>VLOOKUP(B95,'Vendor-Security-Assessment'!A:D,4,FALSE)</f>
        <v>0</v>
      </c>
      <c r="E95" s="39" t="b">
        <f>IF(Table1[[#This Row],[Column11]]&gt;20,TRUE,FALSE)</f>
        <v>1</v>
      </c>
      <c r="F95" s="39" t="s">
        <v>1942</v>
      </c>
      <c r="G95" s="58" t="s">
        <v>14</v>
      </c>
      <c r="H95" s="41">
        <v>1</v>
      </c>
      <c r="I95" s="31" t="str">
        <f>VLOOKUP(B95,'Vendor-Security-Assessment'!A:D,3,FALSE)</f>
        <v>Yes</v>
      </c>
      <c r="J95" s="31">
        <f>IF(Table1[[#This Row],[Column7]]=Table1[[#This Row],[Column9]],1,0)</f>
        <v>0</v>
      </c>
      <c r="K95" s="31">
        <f>IF(Table1[[#This Row],[Column8]]=1,25,"")</f>
        <v>25</v>
      </c>
      <c r="L95" s="31">
        <f>IF(Table1[[#This Row],[Column8]]=1,J95*K95,"")</f>
        <v>0</v>
      </c>
      <c r="M95" s="32" t="e">
        <f>VLOOKUP($B95,#REF!,3,FALSE)</f>
        <v>#REF!</v>
      </c>
      <c r="N95" s="32" t="e">
        <f>VLOOKUP($B95,#REF!,4,FALSE)</f>
        <v>#REF!</v>
      </c>
      <c r="O95" s="32" t="e">
        <f>VLOOKUP($B95,#REF!,5,FALSE)</f>
        <v>#REF!</v>
      </c>
      <c r="P95" s="32" t="e">
        <f>VLOOKUP($B95,#REF!,6,FALSE)</f>
        <v>#REF!</v>
      </c>
      <c r="Q95" s="32" t="e">
        <f>VLOOKUP($B95,#REF!,7,FALSE)</f>
        <v>#REF!</v>
      </c>
      <c r="R95" s="32" t="e">
        <f>VLOOKUP($B95,#REF!,8,FALSE)</f>
        <v>#REF!</v>
      </c>
      <c r="S95" s="32" t="e">
        <f>VLOOKUP($B95,#REF!,9,FALSE)</f>
        <v>#REF!</v>
      </c>
    </row>
    <row r="96" spans="1:19" ht="46" thickBot="1" x14ac:dyDescent="0.2">
      <c r="A96" s="31">
        <f t="shared" si="4"/>
        <v>94</v>
      </c>
      <c r="B96" s="37" t="s">
        <v>236</v>
      </c>
      <c r="C96" s="38" t="str">
        <f>VLOOKUP(B96,'Vendor-Security-Assessment'!A:D,2,FALSE)</f>
        <v>Are ownership rights to all data, inputs, outputs, and metadata retained by the customer</v>
      </c>
      <c r="D96" s="31">
        <f>VLOOKUP(B96,'Vendor-Security-Assessment'!A:D,4,FALSE)</f>
        <v>0</v>
      </c>
      <c r="E96" s="39" t="b">
        <f>IF(Table1[[#This Row],[Column11]]&gt;20,TRUE,FALSE)</f>
        <v>1</v>
      </c>
      <c r="F96" s="39" t="s">
        <v>1942</v>
      </c>
      <c r="G96" s="58" t="s">
        <v>10</v>
      </c>
      <c r="H96" s="41">
        <v>1</v>
      </c>
      <c r="I96" s="31" t="str">
        <f>VLOOKUP(B96,'Vendor-Security-Assessment'!A:D,3,FALSE)</f>
        <v>Yes</v>
      </c>
      <c r="J96" s="31">
        <f>IF(Table1[[#This Row],[Column7]]=Table1[[#This Row],[Column9]],1,0)</f>
        <v>1</v>
      </c>
      <c r="K96" s="31">
        <f>IF(Table1[[#This Row],[Column8]]=1,25,"")</f>
        <v>25</v>
      </c>
      <c r="L96" s="31">
        <f>IF(Table1[[#This Row],[Column8]]=1,J96*K96,"")</f>
        <v>25</v>
      </c>
      <c r="M96" s="32" t="e">
        <f>VLOOKUP($B96,#REF!,3,FALSE)</f>
        <v>#REF!</v>
      </c>
      <c r="N96" s="32" t="e">
        <f>VLOOKUP($B96,#REF!,4,FALSE)</f>
        <v>#REF!</v>
      </c>
      <c r="O96" s="32" t="e">
        <f>VLOOKUP($B96,#REF!,5,FALSE)</f>
        <v>#REF!</v>
      </c>
      <c r="P96" s="32" t="e">
        <f>VLOOKUP($B96,#REF!,6,FALSE)</f>
        <v>#REF!</v>
      </c>
      <c r="Q96" s="32" t="e">
        <f>VLOOKUP($B96,#REF!,7,FALSE)</f>
        <v>#REF!</v>
      </c>
      <c r="R96" s="32" t="e">
        <f>VLOOKUP($B96,#REF!,8,FALSE)</f>
        <v>#REF!</v>
      </c>
      <c r="S96" s="32" t="e">
        <f>VLOOKUP($B96,#REF!,9,FALSE)</f>
        <v>#REF!</v>
      </c>
    </row>
    <row r="97" spans="1:19" ht="46" thickBot="1" x14ac:dyDescent="0.2">
      <c r="A97" s="31">
        <f t="shared" si="4"/>
        <v>95</v>
      </c>
      <c r="B97" s="37" t="s">
        <v>237</v>
      </c>
      <c r="C97" s="38" t="str">
        <f>VLOOKUP(B97,'Vendor-Security-Assessment'!A:D,2,FALSE)</f>
        <v>Are these rights retained even through a provider acquisition or bankruptcy event?</v>
      </c>
      <c r="D97" s="31">
        <f>VLOOKUP(B97,'Vendor-Security-Assessment'!A:D,4,FALSE)</f>
        <v>0</v>
      </c>
      <c r="E97" s="39" t="b">
        <f>IF(Table1[[#This Row],[Column11]]&gt;20,TRUE,FALSE)</f>
        <v>0</v>
      </c>
      <c r="F97" s="39" t="s">
        <v>1942</v>
      </c>
      <c r="G97" s="58"/>
      <c r="H97" s="41">
        <v>1</v>
      </c>
      <c r="I97" s="31" t="str">
        <f>VLOOKUP(B97,'Vendor-Security-Assessment'!A:D,3,FALSE)</f>
        <v>Yes</v>
      </c>
      <c r="J97" s="31" t="e">
        <f>IF(VLOOKUP(Table1[[#This Row],[Column2]],#REF!,7,FALSE)="Yes",1,0)</f>
        <v>#REF!</v>
      </c>
      <c r="K97" s="31">
        <f>IF(Table1[[#This Row],[Column8]]=1,20,"")</f>
        <v>20</v>
      </c>
      <c r="L97" s="31" t="e">
        <f>IF(Table1[[#This Row],[Column8]]=1,J97*K97,"")</f>
        <v>#REF!</v>
      </c>
      <c r="M97" s="32" t="e">
        <f>VLOOKUP($B97,#REF!,3,FALSE)</f>
        <v>#REF!</v>
      </c>
      <c r="N97" s="32" t="e">
        <f>VLOOKUP($B97,#REF!,4,FALSE)</f>
        <v>#REF!</v>
      </c>
      <c r="O97" s="32" t="e">
        <f>VLOOKUP($B97,#REF!,5,FALSE)</f>
        <v>#REF!</v>
      </c>
      <c r="P97" s="32" t="e">
        <f>VLOOKUP($B97,#REF!,6,FALSE)</f>
        <v>#REF!</v>
      </c>
      <c r="Q97" s="32" t="e">
        <f>VLOOKUP($B97,#REF!,7,FALSE)</f>
        <v>#REF!</v>
      </c>
      <c r="R97" s="32" t="e">
        <f>VLOOKUP($B97,#REF!,8,FALSE)</f>
        <v>#REF!</v>
      </c>
      <c r="S97" s="32" t="e">
        <f>VLOOKUP($B97,#REF!,9,FALSE)</f>
        <v>#REF!</v>
      </c>
    </row>
    <row r="98" spans="1:19" ht="76" thickBot="1" x14ac:dyDescent="0.2">
      <c r="A98" s="31">
        <f t="shared" si="4"/>
        <v>96</v>
      </c>
      <c r="B98" s="37" t="s">
        <v>238</v>
      </c>
      <c r="C98" s="38" t="str">
        <f>VLOOKUP(B98,'Vendor-Security-Assessment'!A:D,2,FALSE)</f>
        <v>In the event of imminent bankruptcy, closing of business, or retirement of service, will you provide 90 days for customers to get their data out of the system and migrate applications?</v>
      </c>
      <c r="D98" s="31">
        <f>VLOOKUP(B98,'Vendor-Security-Assessment'!A:D,4,FALSE)</f>
        <v>0</v>
      </c>
      <c r="E98" s="39" t="b">
        <f>IF(Table1[[#This Row],[Column11]]&gt;20,TRUE,FALSE)</f>
        <v>1</v>
      </c>
      <c r="F98" s="39" t="s">
        <v>1942</v>
      </c>
      <c r="G98" s="58" t="s">
        <v>10</v>
      </c>
      <c r="H98" s="41">
        <v>1</v>
      </c>
      <c r="I98" s="31" t="str">
        <f>VLOOKUP(B98,'Vendor-Security-Assessment'!A:D,3,FALSE)</f>
        <v>Yes</v>
      </c>
      <c r="J98" s="31">
        <f>IF(Table1[[#This Row],[Column7]]=Table1[[#This Row],[Column9]],1,0)</f>
        <v>1</v>
      </c>
      <c r="K98" s="31">
        <f>IF(Table1[[#This Row],[Column8]]=1,25,"")</f>
        <v>25</v>
      </c>
      <c r="L98" s="31">
        <f>IF(Table1[[#This Row],[Column8]]=1,J98*K98,"")</f>
        <v>25</v>
      </c>
      <c r="M98" s="32" t="e">
        <f>VLOOKUP($B98,#REF!,3,FALSE)</f>
        <v>#REF!</v>
      </c>
      <c r="N98" s="32" t="e">
        <f>VLOOKUP($B98,#REF!,4,FALSE)</f>
        <v>#REF!</v>
      </c>
      <c r="O98" s="32" t="e">
        <f>VLOOKUP($B98,#REF!,5,FALSE)</f>
        <v>#REF!</v>
      </c>
      <c r="P98" s="32" t="e">
        <f>VLOOKUP($B98,#REF!,6,FALSE)</f>
        <v>#REF!</v>
      </c>
      <c r="Q98" s="32" t="e">
        <f>VLOOKUP($B98,#REF!,7,FALSE)</f>
        <v>#REF!</v>
      </c>
      <c r="R98" s="32" t="e">
        <f>VLOOKUP($B98,#REF!,8,FALSE)</f>
        <v>#REF!</v>
      </c>
      <c r="S98" s="32" t="e">
        <f>VLOOKUP($B98,#REF!,9,FALSE)</f>
        <v>#REF!</v>
      </c>
    </row>
    <row r="99" spans="1:19" ht="409.6" thickBot="1" x14ac:dyDescent="0.2">
      <c r="A99" s="31">
        <f t="shared" si="4"/>
        <v>97</v>
      </c>
      <c r="B99" s="37" t="s">
        <v>239</v>
      </c>
      <c r="C99" s="38" t="str">
        <f>VLOOKUP(B99,'Vendor-Security-Assessment'!A:D,2,FALSE)</f>
        <v xml:space="preserve">Describe or provide a reference to the backup processes for the servers on which the service and/or data resides. </v>
      </c>
      <c r="D99" s="31">
        <f>VLOOKUP(B99,'Vendor-Security-Assessment'!A:D,4,FALSE)</f>
        <v>0</v>
      </c>
      <c r="E99" s="39" t="b">
        <f>IF(Table1[[#This Row],[Column11]]&gt;20,TRUE,FALSE)</f>
        <v>0</v>
      </c>
      <c r="F99" s="39" t="s">
        <v>1942</v>
      </c>
      <c r="G99" s="58" t="s">
        <v>10</v>
      </c>
      <c r="H99" s="41">
        <v>1</v>
      </c>
      <c r="I99" s="31" t="str">
        <f>VLOOKUP(B99,'Vendor-Security-Assessment'!A:D,3,FALSE)</f>
        <v>All data is backed up on multiple off-site locations including Amazon AWS S3 on a nighly basis. Both Application code and Database is backed up remotely/off-site.</v>
      </c>
      <c r="J99" s="31">
        <f>IF(Table1[[#This Row],[Column7]]=Table1[[#This Row],[Column9]],1,0)</f>
        <v>0</v>
      </c>
      <c r="K99" s="31">
        <f>IF(Table1[[#This Row],[Column8]]=1,20,"")</f>
        <v>20</v>
      </c>
      <c r="L99" s="31">
        <f>IF(Table1[[#This Row],[Column8]]=1,J99*K99,"")</f>
        <v>0</v>
      </c>
      <c r="M99" s="32" t="e">
        <f>VLOOKUP($B99,#REF!,3,FALSE)</f>
        <v>#REF!</v>
      </c>
      <c r="N99" s="32" t="e">
        <f>VLOOKUP($B99,#REF!,4,FALSE)</f>
        <v>#REF!</v>
      </c>
      <c r="O99" s="32" t="e">
        <f>VLOOKUP($B99,#REF!,5,FALSE)</f>
        <v>#REF!</v>
      </c>
      <c r="P99" s="32" t="e">
        <f>VLOOKUP($B99,#REF!,6,FALSE)</f>
        <v>#REF!</v>
      </c>
      <c r="Q99" s="32" t="e">
        <f>VLOOKUP($B99,#REF!,7,FALSE)</f>
        <v>#REF!</v>
      </c>
      <c r="R99" s="32" t="e">
        <f>VLOOKUP($B99,#REF!,8,FALSE)</f>
        <v>#REF!</v>
      </c>
      <c r="S99" s="32" t="e">
        <f>VLOOKUP($B99,#REF!,9,FALSE)</f>
        <v>#REF!</v>
      </c>
    </row>
    <row r="100" spans="1:19" ht="46" thickBot="1" x14ac:dyDescent="0.2">
      <c r="A100" s="31">
        <f t="shared" si="4"/>
        <v>98</v>
      </c>
      <c r="B100" s="37" t="s">
        <v>240</v>
      </c>
      <c r="C100" s="38" t="str">
        <f>VLOOKUP(B100,'Vendor-Security-Assessment'!A:D,2,FALSE)</f>
        <v>Are backup copies made according to pre-defined schedules and securely stored and protected?</v>
      </c>
      <c r="D100" s="31">
        <f>VLOOKUP(B100,'Vendor-Security-Assessment'!A:D,4,FALSE)</f>
        <v>0</v>
      </c>
      <c r="E100" s="39" t="b">
        <f>IF(Table1[[#This Row],[Column11]]&gt;20,TRUE,FALSE)</f>
        <v>0</v>
      </c>
      <c r="F100" s="39" t="s">
        <v>1942</v>
      </c>
      <c r="G100" s="58" t="s">
        <v>10</v>
      </c>
      <c r="H100" s="41">
        <v>1</v>
      </c>
      <c r="I100" s="31" t="str">
        <f>VLOOKUP(B100,'Vendor-Security-Assessment'!A:D,3,FALSE)</f>
        <v>Yes</v>
      </c>
      <c r="J100" s="31">
        <f>IF(Table1[[#This Row],[Column7]]=Table1[[#This Row],[Column9]],1,0)</f>
        <v>1</v>
      </c>
      <c r="K100" s="31">
        <f>IF(Table1[[#This Row],[Column8]]=1,15,"")</f>
        <v>15</v>
      </c>
      <c r="L100" s="31">
        <f>IF(Table1[[#This Row],[Column8]]=1,J100*K100,"")</f>
        <v>15</v>
      </c>
      <c r="M100" s="32" t="e">
        <f>VLOOKUP($B100,#REF!,3,FALSE)</f>
        <v>#REF!</v>
      </c>
      <c r="N100" s="32" t="e">
        <f>VLOOKUP($B100,#REF!,4,FALSE)</f>
        <v>#REF!</v>
      </c>
      <c r="O100" s="32" t="e">
        <f>VLOOKUP($B100,#REF!,5,FALSE)</f>
        <v>#REF!</v>
      </c>
      <c r="P100" s="32" t="e">
        <f>VLOOKUP($B100,#REF!,6,FALSE)</f>
        <v>#REF!</v>
      </c>
      <c r="Q100" s="32" t="e">
        <f>VLOOKUP($B100,#REF!,7,FALSE)</f>
        <v>#REF!</v>
      </c>
      <c r="R100" s="32" t="e">
        <f>VLOOKUP($B100,#REF!,8,FALSE)</f>
        <v>#REF!</v>
      </c>
      <c r="S100" s="32" t="e">
        <f>VLOOKUP($B100,#REF!,9,FALSE)</f>
        <v>#REF!</v>
      </c>
    </row>
    <row r="101" spans="1:19" ht="329" thickBot="1" x14ac:dyDescent="0.2">
      <c r="A101" s="31">
        <f t="shared" si="4"/>
        <v>99</v>
      </c>
      <c r="B101" s="37" t="s">
        <v>241</v>
      </c>
      <c r="C101" s="38" t="str">
        <f>VLOOKUP(B101,'Vendor-Security-Assessment'!A:D,2,FALSE)</f>
        <v>How long are data backups stored?</v>
      </c>
      <c r="D101" s="31">
        <f>VLOOKUP(B101,'Vendor-Security-Assessment'!A:D,4,FALSE)</f>
        <v>0</v>
      </c>
      <c r="E101" s="39" t="b">
        <f>IF(Table1[[#This Row],[Column11]]&gt;20,TRUE,FALSE)</f>
        <v>1</v>
      </c>
      <c r="F101" s="39" t="s">
        <v>1942</v>
      </c>
      <c r="G101" s="58" t="s">
        <v>10</v>
      </c>
      <c r="H101" s="41">
        <v>1</v>
      </c>
      <c r="I101" s="31" t="str">
        <f>VLOOKUP(B101,'Vendor-Security-Assessment'!A:D,3,FALSE)</f>
        <v>AOM retains last 30 days of data and also hourly backups for last 24 hours</v>
      </c>
      <c r="J101" s="31">
        <f>IF(Table1[[#This Row],[Column7]]=Table1[[#This Row],[Column9]],1,0)</f>
        <v>0</v>
      </c>
      <c r="K101" s="31">
        <f>IF(Table1[[#This Row],[Column8]]=1,25,"")</f>
        <v>25</v>
      </c>
      <c r="L101" s="31">
        <f>IF(Table1[[#This Row],[Column8]]=1,J101*K101,"")</f>
        <v>0</v>
      </c>
      <c r="M101" s="32" t="e">
        <f>VLOOKUP($B101,#REF!,3,FALSE)</f>
        <v>#REF!</v>
      </c>
      <c r="N101" s="32" t="e">
        <f>VLOOKUP($B101,#REF!,4,FALSE)</f>
        <v>#REF!</v>
      </c>
      <c r="O101" s="32" t="e">
        <f>VLOOKUP($B101,#REF!,5,FALSE)</f>
        <v>#REF!</v>
      </c>
      <c r="P101" s="32" t="e">
        <f>VLOOKUP($B101,#REF!,6,FALSE)</f>
        <v>#REF!</v>
      </c>
      <c r="Q101" s="32" t="e">
        <f>VLOOKUP($B101,#REF!,7,FALSE)</f>
        <v>#REF!</v>
      </c>
      <c r="R101" s="32" t="e">
        <f>VLOOKUP($B101,#REF!,8,FALSE)</f>
        <v>#REF!</v>
      </c>
      <c r="S101" s="32" t="e">
        <f>VLOOKUP($B101,#REF!,9,FALSE)</f>
        <v>#REF!</v>
      </c>
    </row>
    <row r="102" spans="1:19" ht="181" thickBot="1" x14ac:dyDescent="0.2">
      <c r="A102" s="31">
        <f t="shared" si="4"/>
        <v>100</v>
      </c>
      <c r="B102" s="55" t="s">
        <v>242</v>
      </c>
      <c r="C102" s="38" t="str">
        <f>VLOOKUP(B102,'Vendor-Security-Assessment'!A:D,2,FALSE)</f>
        <v>Are data backups encrypted?</v>
      </c>
      <c r="D102" s="31" t="str">
        <f>VLOOKUP(B102,'Vendor-Security-Assessment'!A:D,4,FALSE)</f>
        <v>Encryption option available for Enterprise clients but not encrypted by default</v>
      </c>
      <c r="E102" s="39" t="b">
        <f>IF(Table1[[#This Row],[Column11]]&gt;20,TRUE,FALSE)</f>
        <v>0</v>
      </c>
      <c r="F102" s="39" t="s">
        <v>1942</v>
      </c>
      <c r="G102" s="58" t="s">
        <v>10</v>
      </c>
      <c r="H102" s="41">
        <f>IF(I101="Yes",1,0)</f>
        <v>0</v>
      </c>
      <c r="I102" s="31" t="str">
        <f>VLOOKUP(B102,'Vendor-Security-Assessment'!A:D,3,FALSE)</f>
        <v>No*</v>
      </c>
      <c r="J102" s="31">
        <f>IF(Table1[[#This Row],[Column7]]=Table1[[#This Row],[Column9]],1,0)</f>
        <v>0</v>
      </c>
      <c r="K102" s="31">
        <f>15*Table1[[#This Row],[Column8]]</f>
        <v>0</v>
      </c>
      <c r="L102" s="31" t="str">
        <f>IF(Table1[[#This Row],[Column8]]=1,J102*K102,"")</f>
        <v/>
      </c>
      <c r="M102" s="32" t="e">
        <f>VLOOKUP($B102,#REF!,3,FALSE)</f>
        <v>#REF!</v>
      </c>
      <c r="N102" s="32" t="e">
        <f>VLOOKUP($B102,#REF!,4,FALSE)</f>
        <v>#REF!</v>
      </c>
      <c r="O102" s="32" t="e">
        <f>VLOOKUP($B102,#REF!,5,FALSE)</f>
        <v>#REF!</v>
      </c>
      <c r="P102" s="32" t="e">
        <f>VLOOKUP($B102,#REF!,6,FALSE)</f>
        <v>#REF!</v>
      </c>
      <c r="Q102" s="32" t="e">
        <f>VLOOKUP($B102,#REF!,7,FALSE)</f>
        <v>#REF!</v>
      </c>
      <c r="R102" s="32" t="e">
        <f>VLOOKUP($B102,#REF!,8,FALSE)</f>
        <v>#REF!</v>
      </c>
      <c r="S102" s="32" t="e">
        <f>VLOOKUP($B102,#REF!,9,FALSE)</f>
        <v>#REF!</v>
      </c>
    </row>
    <row r="103" spans="1:19" ht="136" thickBot="1" x14ac:dyDescent="0.2">
      <c r="A103" s="31">
        <f t="shared" si="4"/>
        <v>101</v>
      </c>
      <c r="B103" s="37" t="s">
        <v>243</v>
      </c>
      <c r="C103" s="38" t="str">
        <f>VLOOKUP(B103,'Vendor-Security-Assessment'!A:D,2,FALSE)</f>
        <v>Are you performing off site backups? (i.e. digitally moved off site)</v>
      </c>
      <c r="D103" s="31" t="str">
        <f>VLOOKUP(B103,'Vendor-Security-Assessment'!A:D,4,FALSE)</f>
        <v>All backups are stored offsite on Amazon S3 service</v>
      </c>
      <c r="E103" s="39" t="b">
        <f>IF(Table1[[#This Row],[Column11]]&gt;20,TRUE,FALSE)</f>
        <v>0</v>
      </c>
      <c r="F103" s="39" t="s">
        <v>1942</v>
      </c>
      <c r="G103" s="58" t="s">
        <v>10</v>
      </c>
      <c r="H103" s="41">
        <v>1</v>
      </c>
      <c r="I103" s="31" t="str">
        <f>VLOOKUP(B103,'Vendor-Security-Assessment'!A:D,3,FALSE)</f>
        <v>Yes</v>
      </c>
      <c r="J103" s="31">
        <f>IF(Table1[[#This Row],[Column7]]=Table1[[#This Row],[Column9]],1,0)</f>
        <v>1</v>
      </c>
      <c r="K103" s="31">
        <f>IF(Table1[[#This Row],[Column8]]=1,15,"")</f>
        <v>15</v>
      </c>
      <c r="L103" s="31">
        <f>IF(Table1[[#This Row],[Column8]]=1,J103*K103,"")</f>
        <v>15</v>
      </c>
      <c r="M103" s="32" t="e">
        <f>VLOOKUP($B103,#REF!,3,FALSE)</f>
        <v>#REF!</v>
      </c>
      <c r="N103" s="32" t="e">
        <f>VLOOKUP($B103,#REF!,4,FALSE)</f>
        <v>#REF!</v>
      </c>
      <c r="O103" s="32" t="e">
        <f>VLOOKUP($B103,#REF!,5,FALSE)</f>
        <v>#REF!</v>
      </c>
      <c r="P103" s="32" t="e">
        <f>VLOOKUP($B103,#REF!,6,FALSE)</f>
        <v>#REF!</v>
      </c>
      <c r="Q103" s="32" t="e">
        <f>VLOOKUP($B103,#REF!,7,FALSE)</f>
        <v>#REF!</v>
      </c>
      <c r="R103" s="32" t="e">
        <f>VLOOKUP($B103,#REF!,8,FALSE)</f>
        <v>#REF!</v>
      </c>
      <c r="S103" s="32" t="e">
        <f>VLOOKUP($B103,#REF!,9,FALSE)</f>
        <v>#REF!</v>
      </c>
    </row>
    <row r="104" spans="1:19" ht="106" thickBot="1" x14ac:dyDescent="0.2">
      <c r="A104" s="31">
        <f t="shared" si="4"/>
        <v>102</v>
      </c>
      <c r="B104" s="37" t="s">
        <v>244</v>
      </c>
      <c r="C104" s="38" t="str">
        <f>VLOOKUP(B104,'Vendor-Security-Assessment'!A:D,2,FALSE)</f>
        <v>Is any customer data visible in system administration modules/tools?</v>
      </c>
      <c r="D104" s="31" t="str">
        <f>VLOOKUP(B104,'Vendor-Security-Assessment'!A:D,4,FALSE)</f>
        <v>Only as required for support and maintenance</v>
      </c>
      <c r="E104" s="39" t="b">
        <f>IF(Table1[[#This Row],[Column11]]&gt;20,TRUE,FALSE)</f>
        <v>0</v>
      </c>
      <c r="F104" s="39" t="s">
        <v>1942</v>
      </c>
      <c r="G104" s="58"/>
      <c r="H104" s="41">
        <v>1</v>
      </c>
      <c r="I104" s="31" t="str">
        <f>VLOOKUP(B104,'Vendor-Security-Assessment'!A:D,3,FALSE)</f>
        <v>Yes</v>
      </c>
      <c r="J104" s="31" t="e">
        <f>IF(VLOOKUP(Table1[[#This Row],[Column2]],#REF!,7,FALSE)="Yes",1,0)</f>
        <v>#REF!</v>
      </c>
      <c r="K104" s="31">
        <f>IF(Table1[[#This Row],[Column8]]=1,20,"")</f>
        <v>20</v>
      </c>
      <c r="L104" s="31" t="e">
        <f>IF(Table1[[#This Row],[Column8]]=1,J104*K104,"")</f>
        <v>#REF!</v>
      </c>
      <c r="M104" s="32" t="e">
        <f>VLOOKUP($B104,#REF!,3,FALSE)</f>
        <v>#REF!</v>
      </c>
      <c r="N104" s="32" t="e">
        <f>VLOOKUP($B104,#REF!,4,FALSE)</f>
        <v>#REF!</v>
      </c>
      <c r="O104" s="32" t="e">
        <f>VLOOKUP($B104,#REF!,5,FALSE)</f>
        <v>#REF!</v>
      </c>
      <c r="P104" s="32" t="e">
        <f>VLOOKUP($B104,#REF!,6,FALSE)</f>
        <v>#REF!</v>
      </c>
      <c r="Q104" s="32" t="e">
        <f>VLOOKUP($B104,#REF!,7,FALSE)</f>
        <v>#REF!</v>
      </c>
      <c r="R104" s="32" t="e">
        <f>VLOOKUP($B104,#REF!,8,FALSE)</f>
        <v>#REF!</v>
      </c>
      <c r="S104" s="32" t="e">
        <f>VLOOKUP($B104,#REF!,9,FALSE)</f>
        <v>#REF!</v>
      </c>
    </row>
    <row r="105" spans="1:19" ht="121" thickBot="1" x14ac:dyDescent="0.2">
      <c r="A105" s="31">
        <f t="shared" si="4"/>
        <v>103</v>
      </c>
      <c r="B105" s="37" t="s">
        <v>245</v>
      </c>
      <c r="C105" s="38" t="str">
        <f>VLOOKUP(B105,'Vendor-Security-Assessment'!A:D,2,FALSE)</f>
        <v>Do client sites require SSO for AOM staff to access?</v>
      </c>
      <c r="D105" s="31" t="str">
        <f>VLOOKUP(B105,'Vendor-Security-Assessment'!A:D,4,FALSE)</f>
        <v>AOM staff cannot login with regular password</v>
      </c>
      <c r="E105" s="39" t="b">
        <f>IF(Table1[[#This Row],[Column11]]&gt;20,TRUE,FALSE)</f>
        <v>0</v>
      </c>
      <c r="F105" s="39" t="s">
        <v>1942</v>
      </c>
      <c r="G105" s="58" t="s">
        <v>10</v>
      </c>
      <c r="H105" s="41">
        <v>1</v>
      </c>
      <c r="I105" s="31" t="str">
        <f>VLOOKUP(B105,'Vendor-Security-Assessment'!A:D,3,FALSE)</f>
        <v>Yes</v>
      </c>
      <c r="J105" s="31">
        <f>IF(Table1[[#This Row],[Column7]]=Table1[[#This Row],[Column9]],1,0)</f>
        <v>1</v>
      </c>
      <c r="K105" s="31">
        <f>IF(Table1[[#This Row],[Column8]]=1,20,"")</f>
        <v>20</v>
      </c>
      <c r="L105" s="31">
        <f>IF(Table1[[#This Row],[Column8]]=1,J105*K105,"")</f>
        <v>20</v>
      </c>
      <c r="M105" s="32" t="e">
        <f>VLOOKUP($B105,#REF!,3,FALSE)</f>
        <v>#REF!</v>
      </c>
      <c r="N105" s="32" t="e">
        <f>VLOOKUP($B105,#REF!,4,FALSE)</f>
        <v>#REF!</v>
      </c>
      <c r="O105" s="32" t="e">
        <f>VLOOKUP($B105,#REF!,5,FALSE)</f>
        <v>#REF!</v>
      </c>
      <c r="P105" s="32" t="e">
        <f>VLOOKUP($B105,#REF!,6,FALSE)</f>
        <v>#REF!</v>
      </c>
      <c r="Q105" s="32" t="e">
        <f>VLOOKUP($B105,#REF!,7,FALSE)</f>
        <v>#REF!</v>
      </c>
      <c r="R105" s="32" t="e">
        <f>VLOOKUP($B105,#REF!,8,FALSE)</f>
        <v>#REF!</v>
      </c>
      <c r="S105" s="32" t="e">
        <f>VLOOKUP($B105,#REF!,9,FALSE)</f>
        <v>#REF!</v>
      </c>
    </row>
    <row r="106" spans="1:19" ht="16" thickBot="1" x14ac:dyDescent="0.2">
      <c r="A106" s="31">
        <f t="shared" si="4"/>
        <v>104</v>
      </c>
      <c r="B106" s="37" t="s">
        <v>246</v>
      </c>
      <c r="C106" s="38" t="e">
        <f>VLOOKUP(B106,'Vendor-Security-Assessment'!A:D,2,FALSE)</f>
        <v>#N/A</v>
      </c>
      <c r="D106" s="31" t="e">
        <f>VLOOKUP(B106,'Vendor-Security-Assessment'!A:D,4,FALSE)</f>
        <v>#N/A</v>
      </c>
      <c r="E106" s="39" t="b">
        <f>IF(Table1[[#This Row],[Column11]]&gt;20,TRUE,FALSE)</f>
        <v>0</v>
      </c>
      <c r="F106" s="39" t="s">
        <v>1942</v>
      </c>
      <c r="G106" s="58"/>
      <c r="H106" s="41">
        <v>1</v>
      </c>
      <c r="I106" s="31" t="e">
        <f>VLOOKUP(B106,'Vendor-Security-Assessment'!A:D,3,FALSE)</f>
        <v>#N/A</v>
      </c>
      <c r="J106" s="31" t="e">
        <f>IF(VLOOKUP(Table1[[#This Row],[Column2]],#REF!,7,FALSE)="Yes",1,0)</f>
        <v>#REF!</v>
      </c>
      <c r="K106" s="31">
        <f>IF(Table1[[#This Row],[Column8]]=1,20,"")</f>
        <v>20</v>
      </c>
      <c r="L106" s="31" t="e">
        <f>IF(Table1[[#This Row],[Column8]]=1,J106*K106,"")</f>
        <v>#REF!</v>
      </c>
      <c r="M106" s="32" t="e">
        <f>VLOOKUP($B106,#REF!,3,FALSE)</f>
        <v>#REF!</v>
      </c>
      <c r="N106" s="32" t="e">
        <f>VLOOKUP($B106,#REF!,4,FALSE)</f>
        <v>#REF!</v>
      </c>
      <c r="O106" s="32" t="e">
        <f>VLOOKUP($B106,#REF!,5,FALSE)</f>
        <v>#REF!</v>
      </c>
      <c r="P106" s="32" t="e">
        <f>VLOOKUP($B106,#REF!,6,FALSE)</f>
        <v>#REF!</v>
      </c>
      <c r="Q106" s="32" t="e">
        <f>VLOOKUP($B106,#REF!,7,FALSE)</f>
        <v>#REF!</v>
      </c>
      <c r="R106" s="32" t="e">
        <f>VLOOKUP($B106,#REF!,8,FALSE)</f>
        <v>#REF!</v>
      </c>
      <c r="S106" s="32" t="e">
        <f>VLOOKUP($B106,#REF!,9,FALSE)</f>
        <v>#REF!</v>
      </c>
    </row>
    <row r="107" spans="1:19" ht="16" thickBot="1" x14ac:dyDescent="0.2">
      <c r="A107" s="31">
        <f t="shared" si="4"/>
        <v>105</v>
      </c>
      <c r="B107" s="37" t="s">
        <v>247</v>
      </c>
      <c r="C107" s="38" t="e">
        <f>VLOOKUP(B107,'Vendor-Security-Assessment'!A:D,2,FALSE)</f>
        <v>#N/A</v>
      </c>
      <c r="D107" s="31" t="e">
        <f>VLOOKUP(B107,'Vendor-Security-Assessment'!A:D,4,FALSE)</f>
        <v>#N/A</v>
      </c>
      <c r="E107" s="39" t="b">
        <f>IF(Table1[[#This Row],[Column11]]&gt;20,TRUE,FALSE)</f>
        <v>1</v>
      </c>
      <c r="F107" s="39" t="s">
        <v>1942</v>
      </c>
      <c r="G107" s="58" t="s">
        <v>10</v>
      </c>
      <c r="H107" s="41">
        <v>1</v>
      </c>
      <c r="I107" s="31" t="e">
        <f>VLOOKUP(B107,'Vendor-Security-Assessment'!A:D,3,FALSE)</f>
        <v>#N/A</v>
      </c>
      <c r="J107" s="31" t="e">
        <f>IF(Table1[[#This Row],[Column7]]=Table1[[#This Row],[Column9]],1,0)</f>
        <v>#N/A</v>
      </c>
      <c r="K107" s="31">
        <f>IF(Table1[[#This Row],[Column8]]=1,25,"")</f>
        <v>25</v>
      </c>
      <c r="L107" s="31" t="e">
        <f>IF(Table1[[#This Row],[Column8]]=1,J107*K107,"")</f>
        <v>#N/A</v>
      </c>
      <c r="M107" s="32" t="e">
        <f>VLOOKUP($B107,#REF!,3,FALSE)</f>
        <v>#REF!</v>
      </c>
      <c r="N107" s="32" t="e">
        <f>VLOOKUP($B107,#REF!,4,FALSE)</f>
        <v>#REF!</v>
      </c>
      <c r="O107" s="32" t="e">
        <f>VLOOKUP($B107,#REF!,5,FALSE)</f>
        <v>#REF!</v>
      </c>
      <c r="P107" s="32" t="e">
        <f>VLOOKUP($B107,#REF!,6,FALSE)</f>
        <v>#REF!</v>
      </c>
      <c r="Q107" s="32" t="e">
        <f>VLOOKUP($B107,#REF!,7,FALSE)</f>
        <v>#REF!</v>
      </c>
      <c r="R107" s="32" t="e">
        <f>VLOOKUP($B107,#REF!,8,FALSE)</f>
        <v>#REF!</v>
      </c>
      <c r="S107" s="32" t="e">
        <f>VLOOKUP($B107,#REF!,9,FALSE)</f>
        <v>#REF!</v>
      </c>
    </row>
    <row r="108" spans="1:19" ht="16" thickBot="1" x14ac:dyDescent="0.2">
      <c r="A108" s="31">
        <f t="shared" si="4"/>
        <v>106</v>
      </c>
      <c r="B108" s="55" t="s">
        <v>248</v>
      </c>
      <c r="C108" s="38" t="e">
        <f>VLOOKUP(B108,'Vendor-Security-Assessment'!A:D,2,FALSE)</f>
        <v>#N/A</v>
      </c>
      <c r="D108" s="31" t="e">
        <f>VLOOKUP(B108,'Vendor-Security-Assessment'!A:D,4,FALSE)</f>
        <v>#N/A</v>
      </c>
      <c r="E108" s="39" t="b">
        <f>IF(Table1[[#This Row],[Column11]]&gt;20,TRUE,FALSE)</f>
        <v>0</v>
      </c>
      <c r="F108" s="39" t="s">
        <v>1942</v>
      </c>
      <c r="G108" s="58" t="s">
        <v>10</v>
      </c>
      <c r="H108" s="41">
        <v>1</v>
      </c>
      <c r="I108" s="31" t="e">
        <f>VLOOKUP(B108,'Vendor-Security-Assessment'!A:D,3,FALSE)</f>
        <v>#N/A</v>
      </c>
      <c r="J108" s="31" t="e">
        <f>IF(Table1[[#This Row],[Column7]]=Table1[[#This Row],[Column9]],1,0)</f>
        <v>#N/A</v>
      </c>
      <c r="K108" s="31">
        <f>IF(Table1[[#This Row],[Column8]]=1,15,"")</f>
        <v>15</v>
      </c>
      <c r="L108" s="31" t="e">
        <f>IF(Table1[[#This Row],[Column8]]=1,J108*K108,"")</f>
        <v>#N/A</v>
      </c>
      <c r="M108" s="32" t="e">
        <f>VLOOKUP($B108,#REF!,3,FALSE)</f>
        <v>#REF!</v>
      </c>
      <c r="N108" s="32" t="e">
        <f>VLOOKUP($B108,#REF!,4,FALSE)</f>
        <v>#REF!</v>
      </c>
      <c r="O108" s="32" t="e">
        <f>VLOOKUP($B108,#REF!,5,FALSE)</f>
        <v>#REF!</v>
      </c>
      <c r="P108" s="32" t="e">
        <f>VLOOKUP($B108,#REF!,6,FALSE)</f>
        <v>#REF!</v>
      </c>
      <c r="Q108" s="32" t="e">
        <f>VLOOKUP($B108,#REF!,7,FALSE)</f>
        <v>#REF!</v>
      </c>
      <c r="R108" s="32" t="e">
        <f>VLOOKUP($B108,#REF!,8,FALSE)</f>
        <v>#REF!</v>
      </c>
      <c r="S108" s="32" t="e">
        <f>VLOOKUP($B108,#REF!,9,FALSE)</f>
        <v>#REF!</v>
      </c>
    </row>
    <row r="109" spans="1:19" ht="16" thickBot="1" x14ac:dyDescent="0.2">
      <c r="A109" s="31">
        <f t="shared" si="4"/>
        <v>107</v>
      </c>
      <c r="B109" s="37" t="s">
        <v>249</v>
      </c>
      <c r="C109" s="38" t="e">
        <f>VLOOKUP(B109,'Vendor-Security-Assessment'!A:D,2,FALSE)</f>
        <v>#N/A</v>
      </c>
      <c r="D109" s="31" t="e">
        <f>VLOOKUP(B109,'Vendor-Security-Assessment'!A:D,4,FALSE)</f>
        <v>#N/A</v>
      </c>
      <c r="E109" s="39" t="b">
        <f>IF(Table1[[#This Row],[Column11]]&gt;20,TRUE,FALSE)</f>
        <v>0</v>
      </c>
      <c r="F109" s="39" t="s">
        <v>1942</v>
      </c>
      <c r="G109" s="58" t="s">
        <v>10</v>
      </c>
      <c r="H109" s="41">
        <v>1</v>
      </c>
      <c r="I109" s="31" t="e">
        <f>VLOOKUP(B109,'Vendor-Security-Assessment'!A:D,3,FALSE)</f>
        <v>#N/A</v>
      </c>
      <c r="J109" s="31" t="e">
        <f>IF(Table1[[#This Row],[Column7]]=Table1[[#This Row],[Column9]],1,0)</f>
        <v>#N/A</v>
      </c>
      <c r="K109" s="31">
        <f>IF(Table1[[#This Row],[Column8]]=1,10,"")</f>
        <v>10</v>
      </c>
      <c r="L109" s="31" t="e">
        <f>IF(Table1[[#This Row],[Column8]]=1,J109*K109,"")</f>
        <v>#N/A</v>
      </c>
      <c r="M109" s="32" t="e">
        <f>VLOOKUP($B109,#REF!,3,FALSE)</f>
        <v>#REF!</v>
      </c>
      <c r="N109" s="32" t="e">
        <f>VLOOKUP($B109,#REF!,4,FALSE)</f>
        <v>#REF!</v>
      </c>
      <c r="O109" s="32" t="e">
        <f>VLOOKUP($B109,#REF!,5,FALSE)</f>
        <v>#REF!</v>
      </c>
      <c r="P109" s="32" t="e">
        <f>VLOOKUP($B109,#REF!,6,FALSE)</f>
        <v>#REF!</v>
      </c>
      <c r="Q109" s="32" t="e">
        <f>VLOOKUP($B109,#REF!,7,FALSE)</f>
        <v>#REF!</v>
      </c>
      <c r="R109" s="32" t="e">
        <f>VLOOKUP($B109,#REF!,8,FALSE)</f>
        <v>#REF!</v>
      </c>
      <c r="S109" s="32" t="e">
        <f>VLOOKUP($B109,#REF!,9,FALSE)</f>
        <v>#REF!</v>
      </c>
    </row>
    <row r="110" spans="1:19" ht="16" thickBot="1" x14ac:dyDescent="0.2">
      <c r="A110" s="31">
        <f t="shared" si="4"/>
        <v>108</v>
      </c>
      <c r="B110" s="37" t="s">
        <v>250</v>
      </c>
      <c r="C110" s="38" t="e">
        <f>VLOOKUP(B110,'Vendor-Security-Assessment'!A:D,2,FALSE)</f>
        <v>#N/A</v>
      </c>
      <c r="D110" s="31" t="e">
        <f>VLOOKUP(B110,'Vendor-Security-Assessment'!A:D,4,FALSE)</f>
        <v>#N/A</v>
      </c>
      <c r="E110" s="39" t="b">
        <f>IF(Table1[[#This Row],[Column11]]&gt;20,TRUE,FALSE)</f>
        <v>0</v>
      </c>
      <c r="F110" s="39" t="s">
        <v>1942</v>
      </c>
      <c r="G110" s="58" t="s">
        <v>10</v>
      </c>
      <c r="H110" s="41">
        <v>1</v>
      </c>
      <c r="I110" s="31" t="e">
        <f>VLOOKUP(B110,'Vendor-Security-Assessment'!A:D,3,FALSE)</f>
        <v>#N/A</v>
      </c>
      <c r="J110" s="31" t="e">
        <f>IF(Table1[[#This Row],[Column7]]=Table1[[#This Row],[Column9]],1,0)</f>
        <v>#N/A</v>
      </c>
      <c r="K110" s="31">
        <f>IF(Table1[[#This Row],[Column8]]=1,20,"")</f>
        <v>20</v>
      </c>
      <c r="L110" s="31" t="e">
        <f>IF(Table1[[#This Row],[Column8]]=1,J110*K110,"")</f>
        <v>#N/A</v>
      </c>
      <c r="M110" s="32" t="e">
        <f>VLOOKUP($B110,#REF!,3,FALSE)</f>
        <v>#REF!</v>
      </c>
      <c r="N110" s="32" t="e">
        <f>VLOOKUP($B110,#REF!,4,FALSE)</f>
        <v>#REF!</v>
      </c>
      <c r="O110" s="32" t="e">
        <f>VLOOKUP($B110,#REF!,5,FALSE)</f>
        <v>#REF!</v>
      </c>
      <c r="P110" s="32" t="e">
        <f>VLOOKUP($B110,#REF!,6,FALSE)</f>
        <v>#REF!</v>
      </c>
      <c r="Q110" s="32" t="e">
        <f>VLOOKUP($B110,#REF!,7,FALSE)</f>
        <v>#REF!</v>
      </c>
      <c r="R110" s="32" t="e">
        <f>VLOOKUP($B110,#REF!,8,FALSE)</f>
        <v>#REF!</v>
      </c>
      <c r="S110" s="32" t="e">
        <f>VLOOKUP($B110,#REF!,9,FALSE)</f>
        <v>#REF!</v>
      </c>
    </row>
    <row r="111" spans="1:19" ht="16" thickBot="1" x14ac:dyDescent="0.2">
      <c r="A111" s="31">
        <f t="shared" si="4"/>
        <v>109</v>
      </c>
      <c r="B111" s="37" t="s">
        <v>251</v>
      </c>
      <c r="C111" s="38" t="e">
        <f>VLOOKUP(B111,'Vendor-Security-Assessment'!A:D,2,FALSE)</f>
        <v>#N/A</v>
      </c>
      <c r="D111" s="31" t="e">
        <f>VLOOKUP(B111,'Vendor-Security-Assessment'!A:D,4,FALSE)</f>
        <v>#N/A</v>
      </c>
      <c r="E111" s="39" t="b">
        <f>IF(Table1[[#This Row],[Column11]]&gt;20,TRUE,FALSE)</f>
        <v>0</v>
      </c>
      <c r="F111" s="39" t="s">
        <v>1942</v>
      </c>
      <c r="G111" s="58" t="s">
        <v>14</v>
      </c>
      <c r="H111" s="41">
        <v>1</v>
      </c>
      <c r="I111" s="31" t="e">
        <f>VLOOKUP(B111,'Vendor-Security-Assessment'!A:D,3,FALSE)</f>
        <v>#N/A</v>
      </c>
      <c r="J111" s="31" t="e">
        <f>IF(Table1[[#This Row],[Column7]]=Table1[[#This Row],[Column9]],1,0)</f>
        <v>#N/A</v>
      </c>
      <c r="K111" s="31">
        <f>IF(Table1[[#This Row],[Column8]]=1,20,"")</f>
        <v>20</v>
      </c>
      <c r="L111" s="31" t="e">
        <f>IF(Table1[[#This Row],[Column8]]=1,J111*K111,"")</f>
        <v>#N/A</v>
      </c>
      <c r="M111" s="32" t="e">
        <f>VLOOKUP($B111,#REF!,3,FALSE)</f>
        <v>#REF!</v>
      </c>
      <c r="N111" s="32" t="e">
        <f>VLOOKUP($B111,#REF!,4,FALSE)</f>
        <v>#REF!</v>
      </c>
      <c r="O111" s="32" t="e">
        <f>VLOOKUP($B111,#REF!,5,FALSE)</f>
        <v>#REF!</v>
      </c>
      <c r="P111" s="32" t="e">
        <f>VLOOKUP($B111,#REF!,6,FALSE)</f>
        <v>#REF!</v>
      </c>
      <c r="Q111" s="32" t="e">
        <f>VLOOKUP($B111,#REF!,7,FALSE)</f>
        <v>#REF!</v>
      </c>
      <c r="R111" s="32" t="e">
        <f>VLOOKUP($B111,#REF!,8,FALSE)</f>
        <v>#REF!</v>
      </c>
      <c r="S111" s="32" t="e">
        <f>VLOOKUP($B111,#REF!,9,FALSE)</f>
        <v>#REF!</v>
      </c>
    </row>
    <row r="112" spans="1:19" ht="16" thickBot="1" x14ac:dyDescent="0.2">
      <c r="A112" s="31">
        <f t="shared" si="4"/>
        <v>110</v>
      </c>
      <c r="B112" s="37" t="s">
        <v>252</v>
      </c>
      <c r="C112" s="38" t="e">
        <f>VLOOKUP(B112,'Vendor-Security-Assessment'!A:D,2,FALSE)</f>
        <v>#N/A</v>
      </c>
      <c r="D112" s="31" t="e">
        <f>VLOOKUP(B112,'Vendor-Security-Assessment'!A:D,4,FALSE)</f>
        <v>#N/A</v>
      </c>
      <c r="E112" s="39" t="b">
        <f>IF(Table1[[#This Row],[Column11]]&gt;20,TRUE,FALSE)</f>
        <v>1</v>
      </c>
      <c r="F112" s="39" t="s">
        <v>1942</v>
      </c>
      <c r="G112" s="58" t="s">
        <v>10</v>
      </c>
      <c r="H112" s="41">
        <v>1</v>
      </c>
      <c r="I112" s="31" t="e">
        <f>VLOOKUP(B112,'Vendor-Security-Assessment'!A:D,3,FALSE)</f>
        <v>#N/A</v>
      </c>
      <c r="J112" s="31" t="e">
        <f>IF(Table1[[#This Row],[Column7]]=Table1[[#This Row],[Column9]],1,0)</f>
        <v>#N/A</v>
      </c>
      <c r="K112" s="31">
        <f>IF(Table1[[#This Row],[Column8]]=1,25,"")</f>
        <v>25</v>
      </c>
      <c r="L112" s="31" t="e">
        <f>IF(Table1[[#This Row],[Column8]]=1,J112*K112,"")</f>
        <v>#N/A</v>
      </c>
      <c r="M112" s="32" t="e">
        <f>VLOOKUP($B112,#REF!,3,FALSE)</f>
        <v>#REF!</v>
      </c>
      <c r="N112" s="32" t="e">
        <f>VLOOKUP($B112,#REF!,4,FALSE)</f>
        <v>#REF!</v>
      </c>
      <c r="O112" s="32" t="e">
        <f>VLOOKUP($B112,#REF!,5,FALSE)</f>
        <v>#REF!</v>
      </c>
      <c r="P112" s="32" t="e">
        <f>VLOOKUP($B112,#REF!,6,FALSE)</f>
        <v>#REF!</v>
      </c>
      <c r="Q112" s="32" t="e">
        <f>VLOOKUP($B112,#REF!,7,FALSE)</f>
        <v>#REF!</v>
      </c>
      <c r="R112" s="32" t="e">
        <f>VLOOKUP($B112,#REF!,8,FALSE)</f>
        <v>#REF!</v>
      </c>
      <c r="S112" s="32" t="e">
        <f>VLOOKUP($B112,#REF!,9,FALSE)</f>
        <v>#REF!</v>
      </c>
    </row>
    <row r="113" spans="1:19" ht="16" thickBot="1" x14ac:dyDescent="0.2">
      <c r="A113" s="31">
        <f t="shared" si="4"/>
        <v>111</v>
      </c>
      <c r="B113" s="37" t="s">
        <v>253</v>
      </c>
      <c r="C113" s="38" t="e">
        <f>VLOOKUP(B113,'Vendor-Security-Assessment'!A:D,2,FALSE)</f>
        <v>#N/A</v>
      </c>
      <c r="D113" s="31" t="e">
        <f>VLOOKUP(B113,'Vendor-Security-Assessment'!A:D,4,FALSE)</f>
        <v>#N/A</v>
      </c>
      <c r="E113" s="39" t="b">
        <f>IF(Table1[[#This Row],[Column11]]&gt;20,TRUE,FALSE)</f>
        <v>0</v>
      </c>
      <c r="F113" s="39" t="s">
        <v>1942</v>
      </c>
      <c r="G113" s="58" t="s">
        <v>10</v>
      </c>
      <c r="H113" s="41">
        <v>1</v>
      </c>
      <c r="I113" s="31" t="e">
        <f>VLOOKUP(B113,'Vendor-Security-Assessment'!A:D,3,FALSE)</f>
        <v>#N/A</v>
      </c>
      <c r="J113" s="31" t="e">
        <f>IF(Table1[[#This Row],[Column7]]=Table1[[#This Row],[Column9]],1,0)</f>
        <v>#N/A</v>
      </c>
      <c r="K113" s="31">
        <f>IF(Table1[[#This Row],[Column8]]=1,15,"")</f>
        <v>15</v>
      </c>
      <c r="L113" s="31" t="e">
        <f>IF(Table1[[#This Row],[Column8]]=1,J113*K113,"")</f>
        <v>#N/A</v>
      </c>
      <c r="M113" s="32" t="e">
        <f>VLOOKUP($B113,#REF!,3,FALSE)</f>
        <v>#REF!</v>
      </c>
      <c r="N113" s="32" t="e">
        <f>VLOOKUP($B113,#REF!,4,FALSE)</f>
        <v>#REF!</v>
      </c>
      <c r="O113" s="32" t="e">
        <f>VLOOKUP($B113,#REF!,5,FALSE)</f>
        <v>#REF!</v>
      </c>
      <c r="P113" s="32" t="e">
        <f>VLOOKUP($B113,#REF!,6,FALSE)</f>
        <v>#REF!</v>
      </c>
      <c r="Q113" s="32" t="e">
        <f>VLOOKUP($B113,#REF!,7,FALSE)</f>
        <v>#REF!</v>
      </c>
      <c r="R113" s="32" t="e">
        <f>VLOOKUP($B113,#REF!,8,FALSE)</f>
        <v>#REF!</v>
      </c>
      <c r="S113" s="32" t="e">
        <f>VLOOKUP($B113,#REF!,9,FALSE)</f>
        <v>#REF!</v>
      </c>
    </row>
    <row r="114" spans="1:19" ht="16" thickBot="1" x14ac:dyDescent="0.2">
      <c r="A114" s="31">
        <f t="shared" si="4"/>
        <v>112</v>
      </c>
      <c r="B114" s="37" t="s">
        <v>254</v>
      </c>
      <c r="C114" s="38" t="e">
        <f>VLOOKUP(B114,'Vendor-Security-Assessment'!A:D,2,FALSE)</f>
        <v>#N/A</v>
      </c>
      <c r="D114" s="31" t="e">
        <f>VLOOKUP(B114,'Vendor-Security-Assessment'!A:D,4,FALSE)</f>
        <v>#N/A</v>
      </c>
      <c r="E114" s="39" t="b">
        <f>IF(Table1[[#This Row],[Column11]]&gt;20,TRUE,FALSE)</f>
        <v>0</v>
      </c>
      <c r="F114" s="39" t="s">
        <v>1942</v>
      </c>
      <c r="G114" s="58" t="s">
        <v>10</v>
      </c>
      <c r="H114" s="41">
        <v>1</v>
      </c>
      <c r="I114" s="31" t="e">
        <f>VLOOKUP(B114,'Vendor-Security-Assessment'!A:D,3,FALSE)</f>
        <v>#N/A</v>
      </c>
      <c r="J114" s="31" t="e">
        <f>IF(Table1[[#This Row],[Column7]]=Table1[[#This Row],[Column9]],1,0)</f>
        <v>#N/A</v>
      </c>
      <c r="K114" s="31">
        <f>IF(Table1[[#This Row],[Column8]]=1,20,"")</f>
        <v>20</v>
      </c>
      <c r="L114" s="31" t="e">
        <f>IF(Table1[[#This Row],[Column8]]=1,J114*K114,"")</f>
        <v>#N/A</v>
      </c>
      <c r="M114" s="32" t="e">
        <f>VLOOKUP($B114,#REF!,3,FALSE)</f>
        <v>#REF!</v>
      </c>
      <c r="N114" s="32" t="e">
        <f>VLOOKUP($B114,#REF!,4,FALSE)</f>
        <v>#REF!</v>
      </c>
      <c r="O114" s="32" t="e">
        <f>VLOOKUP($B114,#REF!,5,FALSE)</f>
        <v>#REF!</v>
      </c>
      <c r="P114" s="32" t="e">
        <f>VLOOKUP($B114,#REF!,6,FALSE)</f>
        <v>#REF!</v>
      </c>
      <c r="Q114" s="32" t="e">
        <f>VLOOKUP($B114,#REF!,7,FALSE)</f>
        <v>#REF!</v>
      </c>
      <c r="R114" s="32" t="e">
        <f>VLOOKUP($B114,#REF!,8,FALSE)</f>
        <v>#REF!</v>
      </c>
      <c r="S114" s="32" t="e">
        <f>VLOOKUP($B114,#REF!,9,FALSE)</f>
        <v>#REF!</v>
      </c>
    </row>
    <row r="115" spans="1:19" ht="16" thickBot="1" x14ac:dyDescent="0.2">
      <c r="A115" s="31">
        <f t="shared" si="4"/>
        <v>113</v>
      </c>
      <c r="B115" s="37" t="s">
        <v>255</v>
      </c>
      <c r="C115" s="38" t="e">
        <f>VLOOKUP(B115,'Vendor-Security-Assessment'!A:D,2,FALSE)</f>
        <v>#N/A</v>
      </c>
      <c r="D115" s="31" t="e">
        <f>VLOOKUP(B115,'Vendor-Security-Assessment'!A:D,4,FALSE)</f>
        <v>#N/A</v>
      </c>
      <c r="E115" s="39" t="b">
        <f>IF(Table1[[#This Row],[Column11]]&gt;20,TRUE,FALSE)</f>
        <v>0</v>
      </c>
      <c r="F115" s="39" t="s">
        <v>1942</v>
      </c>
      <c r="G115" s="58" t="s">
        <v>10</v>
      </c>
      <c r="H115" s="41">
        <v>1</v>
      </c>
      <c r="I115" s="31" t="e">
        <f>VLOOKUP(B115,'Vendor-Security-Assessment'!A:D,3,FALSE)</f>
        <v>#N/A</v>
      </c>
      <c r="J115" s="31" t="e">
        <f>IF(Table1[[#This Row],[Column7]]=Table1[[#This Row],[Column9]],1,0)</f>
        <v>#N/A</v>
      </c>
      <c r="K115" s="31">
        <f>IF(Table1[[#This Row],[Column8]]=1,20,"")</f>
        <v>20</v>
      </c>
      <c r="L115" s="31" t="e">
        <f>IF(Table1[[#This Row],[Column8]]=1,J115*K115,"")</f>
        <v>#N/A</v>
      </c>
      <c r="M115" s="32" t="e">
        <f>VLOOKUP($B115,#REF!,3,FALSE)</f>
        <v>#REF!</v>
      </c>
      <c r="N115" s="32" t="e">
        <f>VLOOKUP($B115,#REF!,4,FALSE)</f>
        <v>#REF!</v>
      </c>
      <c r="O115" s="32" t="e">
        <f>VLOOKUP($B115,#REF!,5,FALSE)</f>
        <v>#REF!</v>
      </c>
      <c r="P115" s="32" t="e">
        <f>VLOOKUP($B115,#REF!,6,FALSE)</f>
        <v>#REF!</v>
      </c>
      <c r="Q115" s="32" t="e">
        <f>VLOOKUP($B115,#REF!,7,FALSE)</f>
        <v>#REF!</v>
      </c>
      <c r="R115" s="32" t="e">
        <f>VLOOKUP($B115,#REF!,8,FALSE)</f>
        <v>#REF!</v>
      </c>
      <c r="S115" s="32" t="e">
        <f>VLOOKUP($B115,#REF!,9,FALSE)</f>
        <v>#REF!</v>
      </c>
    </row>
    <row r="116" spans="1:19" ht="16" thickBot="1" x14ac:dyDescent="0.2">
      <c r="A116" s="31">
        <f t="shared" si="4"/>
        <v>114</v>
      </c>
      <c r="B116" s="37" t="s">
        <v>256</v>
      </c>
      <c r="C116" s="38" t="e">
        <f>VLOOKUP(B116,'Vendor-Security-Assessment'!A:D,2,FALSE)</f>
        <v>#N/A</v>
      </c>
      <c r="D116" s="31" t="e">
        <f>VLOOKUP(B116,'Vendor-Security-Assessment'!A:D,4,FALSE)</f>
        <v>#N/A</v>
      </c>
      <c r="E116" s="39" t="b">
        <f>IF(Table1[[#This Row],[Column11]]&gt;20,TRUE,FALSE)</f>
        <v>0</v>
      </c>
      <c r="F116" s="39" t="s">
        <v>1942</v>
      </c>
      <c r="G116" s="58" t="s">
        <v>10</v>
      </c>
      <c r="H116" s="41">
        <v>1</v>
      </c>
      <c r="I116" s="31" t="e">
        <f>VLOOKUP(B116,'Vendor-Security-Assessment'!A:D,3,FALSE)</f>
        <v>#N/A</v>
      </c>
      <c r="J116" s="31" t="e">
        <f>IF(Table1[[#This Row],[Column7]]=Table1[[#This Row],[Column9]],1,0)</f>
        <v>#N/A</v>
      </c>
      <c r="K116" s="31">
        <f>IF(Table1[[#This Row],[Column8]]=1,20,"")</f>
        <v>20</v>
      </c>
      <c r="L116" s="31" t="e">
        <f>IF(Table1[[#This Row],[Column8]]=1,J116*K116,"")</f>
        <v>#N/A</v>
      </c>
      <c r="M116" s="32" t="e">
        <f>VLOOKUP($B116,#REF!,3,FALSE)</f>
        <v>#REF!</v>
      </c>
      <c r="N116" s="32" t="e">
        <f>VLOOKUP($B116,#REF!,4,FALSE)</f>
        <v>#REF!</v>
      </c>
      <c r="O116" s="32" t="e">
        <f>VLOOKUP($B116,#REF!,5,FALSE)</f>
        <v>#REF!</v>
      </c>
      <c r="P116" s="32" t="e">
        <f>VLOOKUP($B116,#REF!,6,FALSE)</f>
        <v>#REF!</v>
      </c>
      <c r="Q116" s="32" t="e">
        <f>VLOOKUP($B116,#REF!,7,FALSE)</f>
        <v>#REF!</v>
      </c>
      <c r="R116" s="32" t="e">
        <f>VLOOKUP($B116,#REF!,8,FALSE)</f>
        <v>#REF!</v>
      </c>
      <c r="S116" s="32" t="e">
        <f>VLOOKUP($B116,#REF!,9,FALSE)</f>
        <v>#REF!</v>
      </c>
    </row>
    <row r="117" spans="1:19" ht="16" thickBot="1" x14ac:dyDescent="0.2">
      <c r="A117" s="31">
        <f t="shared" si="4"/>
        <v>115</v>
      </c>
      <c r="B117" s="37" t="s">
        <v>257</v>
      </c>
      <c r="C117" s="38" t="e">
        <f>VLOOKUP(B117,'Vendor-Security-Assessment'!A:D,2,FALSE)</f>
        <v>#N/A</v>
      </c>
      <c r="D117" s="31" t="e">
        <f>VLOOKUP(B117,'Vendor-Security-Assessment'!A:D,4,FALSE)</f>
        <v>#N/A</v>
      </c>
      <c r="E117" s="39" t="b">
        <f>IF(Table1[[#This Row],[Column11]]&gt;20,TRUE,FALSE)</f>
        <v>1</v>
      </c>
      <c r="F117" s="39" t="s">
        <v>1942</v>
      </c>
      <c r="G117" s="58" t="s">
        <v>14</v>
      </c>
      <c r="H117" s="41">
        <v>1</v>
      </c>
      <c r="I117" s="31" t="e">
        <f>VLOOKUP(B117,'Vendor-Security-Assessment'!A:D,3,FALSE)</f>
        <v>#N/A</v>
      </c>
      <c r="J117" s="31" t="e">
        <f>IF(Table1[[#This Row],[Column7]]=Table1[[#This Row],[Column9]],1,0)</f>
        <v>#N/A</v>
      </c>
      <c r="K117" s="31">
        <f>IF(Table1[[#This Row],[Column8]]=1,25,"")</f>
        <v>25</v>
      </c>
      <c r="L117" s="31" t="e">
        <f>IF(Table1[[#This Row],[Column8]]=1,J117*K117,"")</f>
        <v>#N/A</v>
      </c>
      <c r="M117" s="32" t="e">
        <f>VLOOKUP($B117,#REF!,3,FALSE)</f>
        <v>#REF!</v>
      </c>
      <c r="N117" s="32" t="e">
        <f>VLOOKUP($B117,#REF!,4,FALSE)</f>
        <v>#REF!</v>
      </c>
      <c r="O117" s="32" t="e">
        <f>VLOOKUP($B117,#REF!,5,FALSE)</f>
        <v>#REF!</v>
      </c>
      <c r="P117" s="32" t="e">
        <f>VLOOKUP($B117,#REF!,6,FALSE)</f>
        <v>#REF!</v>
      </c>
      <c r="Q117" s="32" t="e">
        <f>VLOOKUP($B117,#REF!,7,FALSE)</f>
        <v>#REF!</v>
      </c>
      <c r="R117" s="32" t="e">
        <f>VLOOKUP($B117,#REF!,8,FALSE)</f>
        <v>#REF!</v>
      </c>
      <c r="S117" s="32" t="e">
        <f>VLOOKUP($B117,#REF!,9,FALSE)</f>
        <v>#REF!</v>
      </c>
    </row>
    <row r="118" spans="1:19" ht="16" thickBot="1" x14ac:dyDescent="0.2">
      <c r="A118" s="31">
        <f t="shared" si="4"/>
        <v>116</v>
      </c>
      <c r="B118" s="37" t="s">
        <v>258</v>
      </c>
      <c r="C118" s="38" t="e">
        <f>VLOOKUP(B118,'Vendor-Security-Assessment'!A:D,2,FALSE)</f>
        <v>#N/A</v>
      </c>
      <c r="D118" s="31" t="e">
        <f>VLOOKUP(B118,'Vendor-Security-Assessment'!A:D,4,FALSE)</f>
        <v>#N/A</v>
      </c>
      <c r="E118" s="39" t="b">
        <f>IF(Table1[[#This Row],[Column11]]&gt;20,TRUE,FALSE)</f>
        <v>1</v>
      </c>
      <c r="F118" s="39" t="s">
        <v>1943</v>
      </c>
      <c r="G118" s="40" t="s">
        <v>10</v>
      </c>
      <c r="H118" s="41">
        <v>1</v>
      </c>
      <c r="I118" s="31" t="e">
        <f>VLOOKUP(B118,'Vendor-Security-Assessment'!A:D,3,FALSE)</f>
        <v>#N/A</v>
      </c>
      <c r="J118" s="31" t="e">
        <f>IF(Table1[[#This Row],[Column7]]=Table1[[#This Row],[Column9]],1,0)</f>
        <v>#N/A</v>
      </c>
      <c r="K118" s="31">
        <f>IF(Table1[[#This Row],[Column8]]=1,25,"")</f>
        <v>25</v>
      </c>
      <c r="L118" s="31" t="e">
        <f>IF(Table1[[#This Row],[Column8]]=1,J118*K118,"")</f>
        <v>#N/A</v>
      </c>
      <c r="M118" s="32" t="e">
        <f>VLOOKUP($B118,#REF!,3,FALSE)</f>
        <v>#REF!</v>
      </c>
      <c r="N118" s="32" t="e">
        <f>VLOOKUP($B118,#REF!,4,FALSE)</f>
        <v>#REF!</v>
      </c>
      <c r="O118" s="32" t="e">
        <f>VLOOKUP($B118,#REF!,5,FALSE)</f>
        <v>#REF!</v>
      </c>
      <c r="P118" s="32" t="e">
        <f>VLOOKUP($B118,#REF!,6,FALSE)</f>
        <v>#REF!</v>
      </c>
      <c r="Q118" s="32" t="e">
        <f>VLOOKUP($B118,#REF!,7,FALSE)</f>
        <v>#REF!</v>
      </c>
      <c r="R118" s="32" t="e">
        <f>VLOOKUP($B118,#REF!,8,FALSE)</f>
        <v>#REF!</v>
      </c>
      <c r="S118" s="32" t="e">
        <f>VLOOKUP($B118,#REF!,9,FALSE)</f>
        <v>#REF!</v>
      </c>
    </row>
    <row r="119" spans="1:19" ht="31" thickBot="1" x14ac:dyDescent="0.2">
      <c r="A119" s="31">
        <f t="shared" si="4"/>
        <v>117</v>
      </c>
      <c r="B119" s="37" t="s">
        <v>259</v>
      </c>
      <c r="C119" s="38" t="str">
        <f>VLOOKUP(B119,'Vendor-Security-Assessment'!A:D,2,FALSE)</f>
        <v>Do you currently use encryption in your database(s)?</v>
      </c>
      <c r="D119" s="31">
        <f>VLOOKUP(B119,'Vendor-Security-Assessment'!A:D,4,FALSE)</f>
        <v>0</v>
      </c>
      <c r="E119" s="39" t="b">
        <f>IF(Table1[[#This Row],[Column11]]&gt;20,TRUE,FALSE)</f>
        <v>1</v>
      </c>
      <c r="F119" s="39" t="s">
        <v>1943</v>
      </c>
      <c r="G119" s="40" t="s">
        <v>10</v>
      </c>
      <c r="H119" s="41">
        <v>1</v>
      </c>
      <c r="I119" s="31" t="str">
        <f>VLOOKUP(B119,'Vendor-Security-Assessment'!A:D,3,FALSE)</f>
        <v>No</v>
      </c>
      <c r="J119" s="31">
        <f>IF(Table1[[#This Row],[Column7]]=Table1[[#This Row],[Column9]],1,0)</f>
        <v>0</v>
      </c>
      <c r="K119" s="31">
        <f>IF(Table1[[#This Row],[Column8]]=1,25,"")</f>
        <v>25</v>
      </c>
      <c r="L119" s="31">
        <f>IF(Table1[[#This Row],[Column8]]=1,J119*K119,"")</f>
        <v>0</v>
      </c>
      <c r="M119" s="32" t="e">
        <f>VLOOKUP($B119,#REF!,3,FALSE)</f>
        <v>#REF!</v>
      </c>
      <c r="N119" s="32" t="e">
        <f>VLOOKUP($B119,#REF!,4,FALSE)</f>
        <v>#REF!</v>
      </c>
      <c r="O119" s="32" t="e">
        <f>VLOOKUP($B119,#REF!,5,FALSE)</f>
        <v>#REF!</v>
      </c>
      <c r="P119" s="32" t="e">
        <f>VLOOKUP($B119,#REF!,6,FALSE)</f>
        <v>#REF!</v>
      </c>
      <c r="Q119" s="32" t="e">
        <f>VLOOKUP($B119,#REF!,7,FALSE)</f>
        <v>#REF!</v>
      </c>
      <c r="R119" s="32" t="e">
        <f>VLOOKUP($B119,#REF!,8,FALSE)</f>
        <v>#REF!</v>
      </c>
      <c r="S119" s="32" t="e">
        <f>VLOOKUP($B119,#REF!,9,FALSE)</f>
        <v>#REF!</v>
      </c>
    </row>
    <row r="120" spans="1:19" ht="256" thickBot="1" x14ac:dyDescent="0.2">
      <c r="A120" s="31">
        <f t="shared" si="4"/>
        <v>118</v>
      </c>
      <c r="B120" s="37" t="s">
        <v>260</v>
      </c>
      <c r="C120" s="38" t="str">
        <f>VLOOKUP(B120,'Vendor-Security-Assessment'!A:D,2,FALSE)</f>
        <v>Does your company own the physical data center where the Institution's data will reside?</v>
      </c>
      <c r="D120" s="31" t="str">
        <f>VLOOKUP(B120,'Vendor-Security-Assessment'!A:D,4,FALSE)</f>
        <v>AOM uses Cloud providers including Amazon Web Services (AWS), DigitalOcean and Hivelocity.net</v>
      </c>
      <c r="E120" s="39" t="b">
        <f>IF(Table1[[#This Row],[Column11]]&gt;20,TRUE,FALSE)</f>
        <v>0</v>
      </c>
      <c r="F120" s="39" t="s">
        <v>1944</v>
      </c>
      <c r="G120" s="40" t="s">
        <v>10</v>
      </c>
      <c r="H120" s="41">
        <v>1</v>
      </c>
      <c r="I120" s="31" t="str">
        <f>VLOOKUP(B120,'Vendor-Security-Assessment'!A:D,3,FALSE)</f>
        <v>No</v>
      </c>
      <c r="J120" s="31">
        <f>IF(Table1[[#This Row],[Column7]]=Table1[[#This Row],[Column9]],1,0)</f>
        <v>0</v>
      </c>
      <c r="K120" s="31">
        <f>IF(Table1[[#This Row],[Column8]]=1,15,"")</f>
        <v>15</v>
      </c>
      <c r="L120" s="31">
        <f>IF(Table1[[#This Row],[Column8]]=1,J120*K120,"")</f>
        <v>0</v>
      </c>
      <c r="M120" s="32" t="e">
        <f>VLOOKUP($B120,#REF!,3,FALSE)</f>
        <v>#REF!</v>
      </c>
      <c r="N120" s="32" t="e">
        <f>VLOOKUP($B120,#REF!,4,FALSE)</f>
        <v>#REF!</v>
      </c>
      <c r="O120" s="32" t="e">
        <f>VLOOKUP($B120,#REF!,5,FALSE)</f>
        <v>#REF!</v>
      </c>
      <c r="P120" s="32" t="e">
        <f>VLOOKUP($B120,#REF!,6,FALSE)</f>
        <v>#REF!</v>
      </c>
      <c r="Q120" s="32" t="e">
        <f>VLOOKUP($B120,#REF!,7,FALSE)</f>
        <v>#REF!</v>
      </c>
      <c r="R120" s="32" t="e">
        <f>VLOOKUP($B120,#REF!,8,FALSE)</f>
        <v>#REF!</v>
      </c>
      <c r="S120" s="32" t="e">
        <f>VLOOKUP($B120,#REF!,9,FALSE)</f>
        <v>#REF!</v>
      </c>
    </row>
    <row r="121" spans="1:19" ht="31" thickBot="1" x14ac:dyDescent="0.2">
      <c r="A121" s="31">
        <f t="shared" si="4"/>
        <v>119</v>
      </c>
      <c r="B121" s="37" t="s">
        <v>261</v>
      </c>
      <c r="C121" s="38" t="str">
        <f>VLOOKUP(B121,'Vendor-Security-Assessment'!A:D,2,FALSE)</f>
        <v>Does the hosting provider have a SOC 2 Type 2 report available?</v>
      </c>
      <c r="D121" s="31">
        <f>VLOOKUP(B121,'Vendor-Security-Assessment'!A:D,4,FALSE)</f>
        <v>0</v>
      </c>
      <c r="E121" s="39" t="b">
        <f>IF(Table1[[#This Row],[Column11]]&gt;20,TRUE,FALSE)</f>
        <v>0</v>
      </c>
      <c r="F121" s="39" t="s">
        <v>1944</v>
      </c>
      <c r="G121" s="40" t="s">
        <v>10</v>
      </c>
      <c r="H121" s="41">
        <v>1</v>
      </c>
      <c r="I121" s="31" t="str">
        <f>VLOOKUP(B121,'Vendor-Security-Assessment'!A:D,3,FALSE)</f>
        <v>No</v>
      </c>
      <c r="J121" s="31">
        <f>IF(Table1[[#This Row],[Column7]]=Table1[[#This Row],[Column9]],1,0)</f>
        <v>0</v>
      </c>
      <c r="K121" s="31">
        <f>IF(Table1[[#This Row],[Column8]]=1,15,"")</f>
        <v>15</v>
      </c>
      <c r="L121" s="31">
        <f>IF(Table1[[#This Row],[Column8]]=1,J121*K121,"")</f>
        <v>0</v>
      </c>
      <c r="M121" s="32" t="e">
        <f>VLOOKUP($B121,#REF!,3,FALSE)</f>
        <v>#REF!</v>
      </c>
      <c r="N121" s="32" t="e">
        <f>VLOOKUP($B121,#REF!,4,FALSE)</f>
        <v>#REF!</v>
      </c>
      <c r="O121" s="32" t="e">
        <f>VLOOKUP($B121,#REF!,5,FALSE)</f>
        <v>#REF!</v>
      </c>
      <c r="P121" s="32" t="e">
        <f>VLOOKUP($B121,#REF!,6,FALSE)</f>
        <v>#REF!</v>
      </c>
      <c r="Q121" s="32" t="e">
        <f>VLOOKUP($B121,#REF!,7,FALSE)</f>
        <v>#REF!</v>
      </c>
      <c r="R121" s="32" t="e">
        <f>VLOOKUP($B121,#REF!,8,FALSE)</f>
        <v>#REF!</v>
      </c>
      <c r="S121" s="32" t="e">
        <f>VLOOKUP($B121,#REF!,9,FALSE)</f>
        <v>#REF!</v>
      </c>
    </row>
    <row r="122" spans="1:19" ht="61" thickBot="1" x14ac:dyDescent="0.2">
      <c r="A122" s="31">
        <f t="shared" si="4"/>
        <v>120</v>
      </c>
      <c r="B122" s="37" t="s">
        <v>262</v>
      </c>
      <c r="C122" s="38" t="str">
        <f>VLOOKUP(B122,'Vendor-Security-Assessment'!A:D,2,FALSE)</f>
        <v>Are the data centers staffed 24 hours a day, seven days a week (i.e 24x7x365)?</v>
      </c>
      <c r="D122" s="31" t="str">
        <f>VLOOKUP(B122,'Vendor-Security-Assessment'!A:D,4,FALSE)</f>
        <v>As per Cloud Provider SLA</v>
      </c>
      <c r="E122" s="39" t="b">
        <f>IF(Table1[[#This Row],[Column11]]&gt;20,TRUE,FALSE)</f>
        <v>0</v>
      </c>
      <c r="F122" s="39" t="s">
        <v>1944</v>
      </c>
      <c r="G122" s="40" t="s">
        <v>10</v>
      </c>
      <c r="H122" s="41">
        <v>1</v>
      </c>
      <c r="I122" s="31" t="str">
        <f>VLOOKUP(B122,'Vendor-Security-Assessment'!A:D,3,FALSE)</f>
        <v>Yes</v>
      </c>
      <c r="J122" s="31">
        <f>IF(Table1[[#This Row],[Column7]]=Table1[[#This Row],[Column9]],1,0)</f>
        <v>1</v>
      </c>
      <c r="K122" s="31">
        <f>IF(Table1[[#This Row],[Column8]]=1,15,"")</f>
        <v>15</v>
      </c>
      <c r="L122" s="31">
        <f>IF(Table1[[#This Row],[Column8]]=1,J122*K122,"")</f>
        <v>15</v>
      </c>
      <c r="M122" s="32" t="e">
        <f>VLOOKUP($B122,#REF!,3,FALSE)</f>
        <v>#REF!</v>
      </c>
      <c r="N122" s="32" t="e">
        <f>VLOOKUP($B122,#REF!,4,FALSE)</f>
        <v>#REF!</v>
      </c>
      <c r="O122" s="32" t="e">
        <f>VLOOKUP($B122,#REF!,5,FALSE)</f>
        <v>#REF!</v>
      </c>
      <c r="P122" s="32" t="e">
        <f>VLOOKUP($B122,#REF!,6,FALSE)</f>
        <v>#REF!</v>
      </c>
      <c r="Q122" s="32" t="e">
        <f>VLOOKUP($B122,#REF!,7,FALSE)</f>
        <v>#REF!</v>
      </c>
      <c r="R122" s="32" t="e">
        <f>VLOOKUP($B122,#REF!,8,FALSE)</f>
        <v>#REF!</v>
      </c>
      <c r="S122" s="32" t="e">
        <f>VLOOKUP($B122,#REF!,9,FALSE)</f>
        <v>#REF!</v>
      </c>
    </row>
    <row r="123" spans="1:19" ht="31" thickBot="1" x14ac:dyDescent="0.2">
      <c r="A123" s="31">
        <f t="shared" si="4"/>
        <v>121</v>
      </c>
      <c r="B123" s="37" t="s">
        <v>263</v>
      </c>
      <c r="C123" s="38" t="str">
        <f>VLOOKUP(B123,'Vendor-Security-Assessment'!A:D,2,FALSE)</f>
        <v>Do any of your servers reside in a co-located data center?</v>
      </c>
      <c r="D123" s="31">
        <f>VLOOKUP(B123,'Vendor-Security-Assessment'!A:D,4,FALSE)</f>
        <v>0</v>
      </c>
      <c r="E123" s="39" t="b">
        <f>IF(Table1[[#This Row],[Column11]]&gt;20,TRUE,FALSE)</f>
        <v>1</v>
      </c>
      <c r="F123" s="39" t="s">
        <v>1944</v>
      </c>
      <c r="G123" s="40" t="s">
        <v>14</v>
      </c>
      <c r="H123" s="41">
        <v>1</v>
      </c>
      <c r="I123" s="31" t="str">
        <f>VLOOKUP(B123,'Vendor-Security-Assessment'!A:D,3,FALSE)</f>
        <v>No</v>
      </c>
      <c r="J123" s="31">
        <f>IF(Table1[[#This Row],[Column7]]=Table1[[#This Row],[Column9]],1,0)</f>
        <v>1</v>
      </c>
      <c r="K123" s="31">
        <v>25</v>
      </c>
      <c r="L123" s="31">
        <f>IF(Table1[[#This Row],[Column8]]=1,J123*K123,"")</f>
        <v>25</v>
      </c>
      <c r="M123" s="32" t="e">
        <f>VLOOKUP($B123,#REF!,3,FALSE)</f>
        <v>#REF!</v>
      </c>
      <c r="N123" s="32" t="e">
        <f>VLOOKUP($B123,#REF!,4,FALSE)</f>
        <v>#REF!</v>
      </c>
      <c r="O123" s="32" t="e">
        <f>VLOOKUP($B123,#REF!,5,FALSE)</f>
        <v>#REF!</v>
      </c>
      <c r="P123" s="32" t="e">
        <f>VLOOKUP($B123,#REF!,6,FALSE)</f>
        <v>#REF!</v>
      </c>
      <c r="Q123" s="32" t="e">
        <f>VLOOKUP($B123,#REF!,7,FALSE)</f>
        <v>#REF!</v>
      </c>
      <c r="R123" s="32" t="e">
        <f>VLOOKUP($B123,#REF!,8,FALSE)</f>
        <v>#REF!</v>
      </c>
      <c r="S123" s="32" t="e">
        <f>VLOOKUP($B123,#REF!,9,FALSE)</f>
        <v>#REF!</v>
      </c>
    </row>
    <row r="124" spans="1:19" ht="16" thickBot="1" x14ac:dyDescent="0.2">
      <c r="A124" s="31">
        <f t="shared" si="4"/>
        <v>122</v>
      </c>
      <c r="B124" s="37" t="str">
        <f>IF(I123="Yes","DCTR-05","")</f>
        <v/>
      </c>
      <c r="C124" s="38" t="e">
        <f>VLOOKUP(B124,'Vendor-Security-Assessment'!A:D,2,FALSE)</f>
        <v>#N/A</v>
      </c>
      <c r="D124" s="31" t="e">
        <f>VLOOKUP(B124,'Vendor-Security-Assessment'!A:D,4,FALSE)</f>
        <v>#N/A</v>
      </c>
      <c r="E124" s="39" t="b">
        <f>IF(Table1[[#This Row],[Column11]]&gt;20,TRUE,FALSE)</f>
        <v>1</v>
      </c>
      <c r="F124" s="39" t="s">
        <v>1944</v>
      </c>
      <c r="G124" s="40" t="s">
        <v>10</v>
      </c>
      <c r="H124" s="41">
        <f>IF(I123="Yes",1,0)</f>
        <v>0</v>
      </c>
      <c r="I124" s="31" t="e">
        <f>VLOOKUP(B124,'Vendor-Security-Assessment'!A:D,3,FALSE)</f>
        <v>#N/A</v>
      </c>
      <c r="J124" s="31" t="e">
        <f>IF(Table1[[#This Row],[Column7]]=Table1[[#This Row],[Column9]],1,0)</f>
        <v>#N/A</v>
      </c>
      <c r="K124" s="31" t="str">
        <f>IF(Table1[[#This Row],[Column8]]=1,20,"")</f>
        <v/>
      </c>
      <c r="L124" s="31" t="str">
        <f>IF(Table1[[#This Row],[Column8]]=1,J124*K124,"")</f>
        <v/>
      </c>
      <c r="M124" s="32" t="e">
        <f>VLOOKUP($B124,#REF!,3,FALSE)</f>
        <v>#REF!</v>
      </c>
      <c r="N124" s="32" t="e">
        <f>VLOOKUP($B124,#REF!,4,FALSE)</f>
        <v>#REF!</v>
      </c>
      <c r="O124" s="32" t="e">
        <f>VLOOKUP($B124,#REF!,5,FALSE)</f>
        <v>#REF!</v>
      </c>
      <c r="P124" s="32" t="e">
        <f>VLOOKUP($B124,#REF!,6,FALSE)</f>
        <v>#REF!</v>
      </c>
      <c r="Q124" s="32" t="e">
        <f>VLOOKUP($B124,#REF!,7,FALSE)</f>
        <v>#REF!</v>
      </c>
      <c r="R124" s="32" t="e">
        <f>VLOOKUP($B124,#REF!,8,FALSE)</f>
        <v>#REF!</v>
      </c>
      <c r="S124" s="32" t="e">
        <f>VLOOKUP($B124,#REF!,9,FALSE)</f>
        <v>#REF!</v>
      </c>
    </row>
    <row r="125" spans="1:19" ht="16" thickBot="1" x14ac:dyDescent="0.2">
      <c r="A125" s="31">
        <f t="shared" si="4"/>
        <v>123</v>
      </c>
      <c r="B125" s="37" t="str">
        <f>IF(I123="Yes","DCTR-06","")</f>
        <v/>
      </c>
      <c r="C125" s="38" t="e">
        <f>VLOOKUP(B125,'Vendor-Security-Assessment'!A:D,2,FALSE)</f>
        <v>#N/A</v>
      </c>
      <c r="D125" s="31" t="e">
        <f>VLOOKUP(B125,'Vendor-Security-Assessment'!A:D,4,FALSE)</f>
        <v>#N/A</v>
      </c>
      <c r="E125" s="39" t="b">
        <f>IF(Table1[[#This Row],[Column11]]&gt;20,TRUE,FALSE)</f>
        <v>1</v>
      </c>
      <c r="F125" s="39" t="s">
        <v>1944</v>
      </c>
      <c r="G125" s="40" t="s">
        <v>10</v>
      </c>
      <c r="H125" s="41">
        <f>IF(I123="Yes",1,0)</f>
        <v>0</v>
      </c>
      <c r="I125" s="31" t="e">
        <f>VLOOKUP(B125,'Vendor-Security-Assessment'!A:D,3,FALSE)</f>
        <v>#N/A</v>
      </c>
      <c r="J125" s="31" t="e">
        <f>IF(Table1[[#This Row],[Column7]]=Table1[[#This Row],[Column9]],1,0)</f>
        <v>#N/A</v>
      </c>
      <c r="K125" s="31" t="str">
        <f>IF(Table1[[#This Row],[Column8]]=1,20,"")</f>
        <v/>
      </c>
      <c r="L125" s="31" t="str">
        <f>IF(Table1[[#This Row],[Column8]]=1,J125*K125,"")</f>
        <v/>
      </c>
      <c r="M125" s="32" t="e">
        <f>VLOOKUP($B125,#REF!,3,FALSE)</f>
        <v>#REF!</v>
      </c>
      <c r="N125" s="32" t="e">
        <f>VLOOKUP($B125,#REF!,4,FALSE)</f>
        <v>#REF!</v>
      </c>
      <c r="O125" s="32" t="e">
        <f>VLOOKUP($B125,#REF!,5,FALSE)</f>
        <v>#REF!</v>
      </c>
      <c r="P125" s="32" t="e">
        <f>VLOOKUP($B125,#REF!,6,FALSE)</f>
        <v>#REF!</v>
      </c>
      <c r="Q125" s="32" t="e">
        <f>VLOOKUP($B125,#REF!,7,FALSE)</f>
        <v>#REF!</v>
      </c>
      <c r="R125" s="32" t="e">
        <f>VLOOKUP($B125,#REF!,8,FALSE)</f>
        <v>#REF!</v>
      </c>
      <c r="S125" s="32" t="e">
        <f>VLOOKUP($B125,#REF!,9,FALSE)</f>
        <v>#REF!</v>
      </c>
    </row>
    <row r="126" spans="1:19" ht="16" thickBot="1" x14ac:dyDescent="0.2">
      <c r="A126" s="31">
        <f t="shared" si="4"/>
        <v>124</v>
      </c>
      <c r="B126" s="37" t="s">
        <v>264</v>
      </c>
      <c r="C126" s="38" t="e">
        <f>VLOOKUP(B126,'Vendor-Security-Assessment'!A:D,2,FALSE)</f>
        <v>#N/A</v>
      </c>
      <c r="D126" s="31" t="e">
        <f>VLOOKUP(B126,'Vendor-Security-Assessment'!A:D,4,FALSE)</f>
        <v>#N/A</v>
      </c>
      <c r="E126" s="39" t="b">
        <f>IF(Table1[[#This Row],[Column11]]&gt;20,TRUE,FALSE)</f>
        <v>0</v>
      </c>
      <c r="F126" s="39" t="s">
        <v>1944</v>
      </c>
      <c r="G126" s="40" t="s">
        <v>10</v>
      </c>
      <c r="H126" s="41">
        <v>1</v>
      </c>
      <c r="I126" s="31" t="e">
        <f>VLOOKUP(B126,'Vendor-Security-Assessment'!A:D,3,FALSE)</f>
        <v>#N/A</v>
      </c>
      <c r="J126" s="31" t="e">
        <f>IF(VLOOKUP(Table1[[#This Row],[Column2]],#REF!,7,FALSE)="Yes",1,0)</f>
        <v>#REF!</v>
      </c>
      <c r="K126" s="31">
        <f>IF(Table1[[#This Row],[Column8]]=1,20,"")</f>
        <v>20</v>
      </c>
      <c r="L126" s="31" t="e">
        <f>IF(Table1[[#This Row],[Column8]]=1,J126*K126,"")</f>
        <v>#REF!</v>
      </c>
      <c r="M126" s="32" t="e">
        <f>VLOOKUP($B126,#REF!,3,FALSE)</f>
        <v>#REF!</v>
      </c>
      <c r="N126" s="32" t="e">
        <f>VLOOKUP($B126,#REF!,4,FALSE)</f>
        <v>#REF!</v>
      </c>
      <c r="O126" s="32" t="e">
        <f>VLOOKUP($B126,#REF!,5,FALSE)</f>
        <v>#REF!</v>
      </c>
      <c r="P126" s="32" t="e">
        <f>VLOOKUP($B126,#REF!,6,FALSE)</f>
        <v>#REF!</v>
      </c>
      <c r="Q126" s="32" t="e">
        <f>VLOOKUP($B126,#REF!,7,FALSE)</f>
        <v>#REF!</v>
      </c>
      <c r="R126" s="32" t="e">
        <f>VLOOKUP($B126,#REF!,8,FALSE)</f>
        <v>#REF!</v>
      </c>
      <c r="S126" s="32" t="e">
        <f>VLOOKUP($B126,#REF!,9,FALSE)</f>
        <v>#REF!</v>
      </c>
    </row>
    <row r="127" spans="1:19" ht="16" thickBot="1" x14ac:dyDescent="0.2">
      <c r="A127" s="31">
        <f t="shared" si="4"/>
        <v>125</v>
      </c>
      <c r="B127" s="37" t="s">
        <v>265</v>
      </c>
      <c r="C127" s="38" t="e">
        <f>VLOOKUP(B127,'Vendor-Security-Assessment'!A:D,2,FALSE)</f>
        <v>#N/A</v>
      </c>
      <c r="D127" s="31" t="e">
        <f>VLOOKUP(B127,'Vendor-Security-Assessment'!A:D,4,FALSE)</f>
        <v>#N/A</v>
      </c>
      <c r="E127" s="39" t="b">
        <f>IF(Table1[[#This Row],[Column11]]&gt;20,TRUE,FALSE)</f>
        <v>0</v>
      </c>
      <c r="F127" s="39" t="s">
        <v>1944</v>
      </c>
      <c r="G127" s="40" t="s">
        <v>14</v>
      </c>
      <c r="H127" s="41">
        <v>1</v>
      </c>
      <c r="I127" s="31" t="e">
        <f>VLOOKUP(B127,'Vendor-Security-Assessment'!A:D,3,FALSE)</f>
        <v>#N/A</v>
      </c>
      <c r="J127" s="31" t="e">
        <f>IF(Table1[[#This Row],[Column7]]=Table1[[#This Row],[Column9]],1,0)</f>
        <v>#N/A</v>
      </c>
      <c r="K127" s="31">
        <f>IF(Table1[[#This Row],[Column8]]=1,20,"")</f>
        <v>20</v>
      </c>
      <c r="L127" s="31" t="e">
        <f>IF(Table1[[#This Row],[Column8]]=1,J127*K127,"")</f>
        <v>#N/A</v>
      </c>
      <c r="M127" s="32" t="e">
        <f>VLOOKUP($B127,#REF!,3,FALSE)</f>
        <v>#REF!</v>
      </c>
      <c r="N127" s="32" t="e">
        <f>VLOOKUP($B127,#REF!,4,FALSE)</f>
        <v>#REF!</v>
      </c>
      <c r="O127" s="32" t="e">
        <f>VLOOKUP($B127,#REF!,5,FALSE)</f>
        <v>#REF!</v>
      </c>
      <c r="P127" s="32" t="e">
        <f>VLOOKUP($B127,#REF!,6,FALSE)</f>
        <v>#REF!</v>
      </c>
      <c r="Q127" s="32" t="e">
        <f>VLOOKUP($B127,#REF!,7,FALSE)</f>
        <v>#REF!</v>
      </c>
      <c r="R127" s="32" t="e">
        <f>VLOOKUP($B127,#REF!,8,FALSE)</f>
        <v>#REF!</v>
      </c>
      <c r="S127" s="32" t="e">
        <f>VLOOKUP($B127,#REF!,9,FALSE)</f>
        <v>#REF!</v>
      </c>
    </row>
    <row r="128" spans="1:19" ht="16" thickBot="1" x14ac:dyDescent="0.2">
      <c r="A128" s="31">
        <f t="shared" si="4"/>
        <v>126</v>
      </c>
      <c r="B128" s="37" t="s">
        <v>266</v>
      </c>
      <c r="C128" s="38" t="e">
        <f>VLOOKUP(B128,'Vendor-Security-Assessment'!A:D,2,FALSE)</f>
        <v>#N/A</v>
      </c>
      <c r="D128" s="31" t="e">
        <f>VLOOKUP(B128,'Vendor-Security-Assessment'!A:D,4,FALSE)</f>
        <v>#N/A</v>
      </c>
      <c r="E128" s="39" t="b">
        <f>IF(Table1[[#This Row],[Column11]]&gt;20,TRUE,FALSE)</f>
        <v>1</v>
      </c>
      <c r="F128" s="39" t="s">
        <v>1944</v>
      </c>
      <c r="G128" s="40" t="s">
        <v>14</v>
      </c>
      <c r="H128" s="41">
        <v>1</v>
      </c>
      <c r="I128" s="31" t="e">
        <f>VLOOKUP(B128,'Vendor-Security-Assessment'!A:D,3,FALSE)</f>
        <v>#N/A</v>
      </c>
      <c r="J128" s="31" t="e">
        <f>IF(Table1[[#This Row],[Column7]]=Table1[[#This Row],[Column9]],1,0)</f>
        <v>#N/A</v>
      </c>
      <c r="K128" s="31">
        <v>25</v>
      </c>
      <c r="L128" s="31" t="e">
        <f>IF(Table1[[#This Row],[Column8]]=1,J128*K128,"")</f>
        <v>#N/A</v>
      </c>
      <c r="M128" s="32" t="e">
        <f>VLOOKUP($B128,#REF!,3,FALSE)</f>
        <v>#REF!</v>
      </c>
      <c r="N128" s="32" t="e">
        <f>VLOOKUP($B128,#REF!,4,FALSE)</f>
        <v>#REF!</v>
      </c>
      <c r="O128" s="32" t="e">
        <f>VLOOKUP($B128,#REF!,5,FALSE)</f>
        <v>#REF!</v>
      </c>
      <c r="P128" s="32" t="e">
        <f>VLOOKUP($B128,#REF!,6,FALSE)</f>
        <v>#REF!</v>
      </c>
      <c r="Q128" s="32" t="e">
        <f>VLOOKUP($B128,#REF!,7,FALSE)</f>
        <v>#REF!</v>
      </c>
      <c r="R128" s="32" t="e">
        <f>VLOOKUP($B128,#REF!,8,FALSE)</f>
        <v>#REF!</v>
      </c>
      <c r="S128" s="32" t="e">
        <f>VLOOKUP($B128,#REF!,9,FALSE)</f>
        <v>#REF!</v>
      </c>
    </row>
    <row r="129" spans="1:19" ht="16" thickBot="1" x14ac:dyDescent="0.2">
      <c r="A129" s="31">
        <f t="shared" si="4"/>
        <v>127</v>
      </c>
      <c r="B129" s="37" t="e">
        <f>IF(I128="Yes","DCTR-10","")</f>
        <v>#N/A</v>
      </c>
      <c r="C129" s="38" t="e">
        <f>VLOOKUP(B129,'Vendor-Security-Assessment'!A:D,2,FALSE)</f>
        <v>#N/A</v>
      </c>
      <c r="D129" s="31" t="e">
        <f>VLOOKUP(B129,'Vendor-Security-Assessment'!A:D,4,FALSE)</f>
        <v>#N/A</v>
      </c>
      <c r="E129" s="39" t="e">
        <f>IF(Table1[[#This Row],[Column11]]&gt;20,TRUE,FALSE)</f>
        <v>#N/A</v>
      </c>
      <c r="F129" s="39" t="s">
        <v>1944</v>
      </c>
      <c r="G129" s="40" t="s">
        <v>14</v>
      </c>
      <c r="H129" s="41" t="e">
        <f>IF(I128="Yes",1,0)</f>
        <v>#N/A</v>
      </c>
      <c r="I129" s="31" t="e">
        <f>VLOOKUP(B129,'Vendor-Security-Assessment'!A:D,3,FALSE)</f>
        <v>#N/A</v>
      </c>
      <c r="J129" s="31" t="e">
        <f>IF(VLOOKUP(Table1[[#This Row],[Column2]],#REF!,7,FALSE)="Yes",1,0)</f>
        <v>#N/A</v>
      </c>
      <c r="K129" s="31" t="e">
        <f>IF(Table1[[#This Row],[Column8]]=1,20,"")</f>
        <v>#N/A</v>
      </c>
      <c r="L129" s="31" t="e">
        <f>IF(Table1[[#This Row],[Column8]]=1,J129*K129,"")</f>
        <v>#N/A</v>
      </c>
      <c r="M129" s="32" t="e">
        <f>VLOOKUP($B129,#REF!,3,FALSE)</f>
        <v>#N/A</v>
      </c>
      <c r="N129" s="32" t="e">
        <f>VLOOKUP($B129,#REF!,4,FALSE)</f>
        <v>#N/A</v>
      </c>
      <c r="O129" s="32" t="e">
        <f>VLOOKUP($B129,#REF!,5,FALSE)</f>
        <v>#N/A</v>
      </c>
      <c r="P129" s="32" t="e">
        <f>VLOOKUP($B129,#REF!,6,FALSE)</f>
        <v>#N/A</v>
      </c>
      <c r="Q129" s="32" t="e">
        <f>VLOOKUP($B129,#REF!,7,FALSE)</f>
        <v>#N/A</v>
      </c>
      <c r="R129" s="32" t="e">
        <f>VLOOKUP($B129,#REF!,8,FALSE)</f>
        <v>#N/A</v>
      </c>
      <c r="S129" s="32" t="e">
        <f>VLOOKUP($B129,#REF!,9,FALSE)</f>
        <v>#N/A</v>
      </c>
    </row>
    <row r="130" spans="1:19" ht="31" thickBot="1" x14ac:dyDescent="0.2">
      <c r="A130" s="31">
        <f t="shared" si="4"/>
        <v>128</v>
      </c>
      <c r="B130" s="37" t="s">
        <v>268</v>
      </c>
      <c r="C130" s="38" t="str">
        <f>VLOOKUP(B130,'Vendor-Security-Assessment'!A:D,2,FALSE)</f>
        <v>Are your primary and secondary data centers geographically diverse?</v>
      </c>
      <c r="D130" s="31">
        <f>VLOOKUP(B130,'Vendor-Security-Assessment'!A:D,4,FALSE)</f>
        <v>0</v>
      </c>
      <c r="E130" s="39" t="b">
        <f>IF(Table1[[#This Row],[Column11]]&gt;20,TRUE,FALSE)</f>
        <v>0</v>
      </c>
      <c r="F130" s="39" t="s">
        <v>1944</v>
      </c>
      <c r="G130" s="40" t="s">
        <v>10</v>
      </c>
      <c r="H130" s="41">
        <v>1</v>
      </c>
      <c r="I130" s="31" t="str">
        <f>VLOOKUP(B130,'Vendor-Security-Assessment'!A:D,3,FALSE)</f>
        <v>Yes</v>
      </c>
      <c r="J130" s="31">
        <f>IF(Table1[[#This Row],[Column7]]=Table1[[#This Row],[Column9]],1,0)</f>
        <v>1</v>
      </c>
      <c r="K130" s="31">
        <f>IF(Table1[[#This Row],[Column8]]=1,20,"")</f>
        <v>20</v>
      </c>
      <c r="L130" s="31">
        <f>IF(Table1[[#This Row],[Column8]]=1,J130*K130,"")</f>
        <v>20</v>
      </c>
      <c r="M130" s="32" t="e">
        <f>VLOOKUP($B130,#REF!,3,FALSE)</f>
        <v>#REF!</v>
      </c>
      <c r="N130" s="32" t="e">
        <f>VLOOKUP($B130,#REF!,4,FALSE)</f>
        <v>#REF!</v>
      </c>
      <c r="O130" s="32" t="e">
        <f>VLOOKUP($B130,#REF!,5,FALSE)</f>
        <v>#REF!</v>
      </c>
      <c r="P130" s="32" t="e">
        <f>VLOOKUP($B130,#REF!,6,FALSE)</f>
        <v>#REF!</v>
      </c>
      <c r="Q130" s="32" t="e">
        <f>VLOOKUP($B130,#REF!,7,FALSE)</f>
        <v>#REF!</v>
      </c>
      <c r="R130" s="32" t="e">
        <f>VLOOKUP($B130,#REF!,8,FALSE)</f>
        <v>#REF!</v>
      </c>
      <c r="S130" s="32" t="e">
        <f>VLOOKUP($B130,#REF!,9,FALSE)</f>
        <v>#REF!</v>
      </c>
    </row>
    <row r="131" spans="1:19" ht="16" thickBot="1" x14ac:dyDescent="0.2">
      <c r="A131" s="31">
        <f t="shared" si="4"/>
        <v>129</v>
      </c>
      <c r="B131" s="37" t="s">
        <v>269</v>
      </c>
      <c r="C131" s="38" t="e">
        <f>VLOOKUP(B131,'Vendor-Security-Assessment'!A:D,2,FALSE)</f>
        <v>#N/A</v>
      </c>
      <c r="D131" s="31" t="e">
        <f>VLOOKUP(B131,'Vendor-Security-Assessment'!A:D,4,FALSE)</f>
        <v>#N/A</v>
      </c>
      <c r="E131" s="39" t="b">
        <f>IF(Table1[[#This Row],[Column11]]&gt;20,TRUE,FALSE)</f>
        <v>0</v>
      </c>
      <c r="F131" s="39" t="s">
        <v>1944</v>
      </c>
      <c r="G131" s="40" t="s">
        <v>10</v>
      </c>
      <c r="H131" s="41">
        <v>1</v>
      </c>
      <c r="I131" s="31" t="e">
        <f>VLOOKUP(B131,'Vendor-Security-Assessment'!A:D,3,FALSE)</f>
        <v>#N/A</v>
      </c>
      <c r="J131" s="31" t="e">
        <f>IF(Table1[[#This Row],[Column7]]=Table1[[#This Row],[Column9]],1,0)</f>
        <v>#N/A</v>
      </c>
      <c r="K131" s="31">
        <f>IF(Table1[[#This Row],[Column8]]=1,20,"")</f>
        <v>20</v>
      </c>
      <c r="L131" s="31" t="e">
        <f>IF(Table1[[#This Row],[Column8]]=1,J131*K131,"")</f>
        <v>#N/A</v>
      </c>
      <c r="M131" s="32" t="e">
        <f>VLOOKUP($B131,#REF!,3,FALSE)</f>
        <v>#REF!</v>
      </c>
      <c r="N131" s="32" t="e">
        <f>VLOOKUP($B131,#REF!,4,FALSE)</f>
        <v>#REF!</v>
      </c>
      <c r="O131" s="32" t="e">
        <f>VLOOKUP($B131,#REF!,5,FALSE)</f>
        <v>#REF!</v>
      </c>
      <c r="P131" s="32" t="e">
        <f>VLOOKUP($B131,#REF!,6,FALSE)</f>
        <v>#REF!</v>
      </c>
      <c r="Q131" s="32" t="e">
        <f>VLOOKUP($B131,#REF!,7,FALSE)</f>
        <v>#REF!</v>
      </c>
      <c r="R131" s="32" t="e">
        <f>VLOOKUP($B131,#REF!,8,FALSE)</f>
        <v>#REF!</v>
      </c>
      <c r="S131" s="32" t="e">
        <f>VLOOKUP($B131,#REF!,9,FALSE)</f>
        <v>#REF!</v>
      </c>
    </row>
    <row r="132" spans="1:19" ht="16" thickBot="1" x14ac:dyDescent="0.2">
      <c r="A132" s="31">
        <f t="shared" si="4"/>
        <v>130</v>
      </c>
      <c r="B132" s="37" t="s">
        <v>270</v>
      </c>
      <c r="C132" s="38" t="e">
        <f>VLOOKUP(B132,'Vendor-Security-Assessment'!A:D,2,FALSE)</f>
        <v>#N/A</v>
      </c>
      <c r="D132" s="31" t="e">
        <f>VLOOKUP(B132,'Vendor-Security-Assessment'!A:D,4,FALSE)</f>
        <v>#N/A</v>
      </c>
      <c r="E132" s="39" t="b">
        <f>IF(Table1[[#This Row],[Column11]]&gt;20,TRUE,FALSE)</f>
        <v>0</v>
      </c>
      <c r="F132" s="39" t="s">
        <v>1944</v>
      </c>
      <c r="G132" s="40" t="s">
        <v>10</v>
      </c>
      <c r="H132" s="41">
        <v>1</v>
      </c>
      <c r="I132" s="31" t="e">
        <f>VLOOKUP(B132,'Vendor-Security-Assessment'!A:D,3,FALSE)</f>
        <v>#N/A</v>
      </c>
      <c r="J132" s="31" t="e">
        <f>IF(VLOOKUP(Table1[[#This Row],[Column2]],#REF!,7,FALSE)="Yes",1,0)</f>
        <v>#REF!</v>
      </c>
      <c r="K132" s="31">
        <f>IF(Table1[[#This Row],[Column8]]=1,15,"")</f>
        <v>15</v>
      </c>
      <c r="L132" s="31" t="e">
        <f>IF(Table1[[#This Row],[Column8]]=1,J132*K132,"")</f>
        <v>#REF!</v>
      </c>
      <c r="M132" s="32" t="e">
        <f>VLOOKUP($B132,#REF!,3,FALSE)</f>
        <v>#REF!</v>
      </c>
      <c r="N132" s="32" t="e">
        <f>VLOOKUP($B132,#REF!,4,FALSE)</f>
        <v>#REF!</v>
      </c>
      <c r="O132" s="32" t="e">
        <f>VLOOKUP($B132,#REF!,5,FALSE)</f>
        <v>#REF!</v>
      </c>
      <c r="P132" s="32" t="e">
        <f>VLOOKUP($B132,#REF!,6,FALSE)</f>
        <v>#REF!</v>
      </c>
      <c r="Q132" s="32" t="e">
        <f>VLOOKUP($B132,#REF!,7,FALSE)</f>
        <v>#REF!</v>
      </c>
      <c r="R132" s="32" t="e">
        <f>VLOOKUP($B132,#REF!,8,FALSE)</f>
        <v>#REF!</v>
      </c>
      <c r="S132" s="32" t="e">
        <f>VLOOKUP($B132,#REF!,9,FALSE)</f>
        <v>#REF!</v>
      </c>
    </row>
    <row r="133" spans="1:19" ht="16" thickBot="1" x14ac:dyDescent="0.2">
      <c r="A133" s="31">
        <f t="shared" ref="A133:A196" si="5">A132+1</f>
        <v>131</v>
      </c>
      <c r="B133" s="37" t="s">
        <v>271</v>
      </c>
      <c r="C133" s="38" t="e">
        <f>VLOOKUP(B133,'Vendor-Security-Assessment'!A:D,2,FALSE)</f>
        <v>#N/A</v>
      </c>
      <c r="D133" s="31" t="e">
        <f>VLOOKUP(B133,'Vendor-Security-Assessment'!A:D,4,FALSE)</f>
        <v>#N/A</v>
      </c>
      <c r="E133" s="39" t="b">
        <f>IF(Table1[[#This Row],[Column11]]&gt;20,TRUE,FALSE)</f>
        <v>0</v>
      </c>
      <c r="F133" s="39" t="s">
        <v>1944</v>
      </c>
      <c r="G133" s="40" t="s">
        <v>10</v>
      </c>
      <c r="H133" s="41">
        <v>1</v>
      </c>
      <c r="I133" s="31" t="e">
        <f>VLOOKUP(B133,'Vendor-Security-Assessment'!A:D,3,FALSE)</f>
        <v>#N/A</v>
      </c>
      <c r="J133" s="31" t="e">
        <f>IF(Table1[[#This Row],[Column7]]=Table1[[#This Row],[Column9]],1,0)</f>
        <v>#N/A</v>
      </c>
      <c r="K133" s="31">
        <f>IF(Table1[[#This Row],[Column8]]=1,20,"")</f>
        <v>20</v>
      </c>
      <c r="L133" s="31" t="e">
        <f>IF(Table1[[#This Row],[Column8]]=1,J133*K133,"")</f>
        <v>#N/A</v>
      </c>
      <c r="M133" s="32" t="e">
        <f>VLOOKUP($B133,#REF!,3,FALSE)</f>
        <v>#REF!</v>
      </c>
      <c r="N133" s="32" t="e">
        <f>VLOOKUP($B133,#REF!,4,FALSE)</f>
        <v>#REF!</v>
      </c>
      <c r="O133" s="32" t="e">
        <f>VLOOKUP($B133,#REF!,5,FALSE)</f>
        <v>#REF!</v>
      </c>
      <c r="P133" s="32" t="e">
        <f>VLOOKUP($B133,#REF!,6,FALSE)</f>
        <v>#REF!</v>
      </c>
      <c r="Q133" s="32" t="e">
        <f>VLOOKUP($B133,#REF!,7,FALSE)</f>
        <v>#REF!</v>
      </c>
      <c r="R133" s="32" t="e">
        <f>VLOOKUP($B133,#REF!,8,FALSE)</f>
        <v>#REF!</v>
      </c>
      <c r="S133" s="32" t="e">
        <f>VLOOKUP($B133,#REF!,9,FALSE)</f>
        <v>#REF!</v>
      </c>
    </row>
    <row r="134" spans="1:19" ht="31" thickBot="1" x14ac:dyDescent="0.2">
      <c r="A134" s="31">
        <f t="shared" si="5"/>
        <v>132</v>
      </c>
      <c r="B134" s="37" t="s">
        <v>272</v>
      </c>
      <c r="C134" s="38" t="str">
        <f>VLOOKUP(B134,'Vendor-Security-Assessment'!A:D,2,FALSE)</f>
        <v xml:space="preserve">Is redundant power available for all datacenters where  data will reside? </v>
      </c>
      <c r="D134" s="31">
        <f>VLOOKUP(B134,'Vendor-Security-Assessment'!A:D,4,FALSE)</f>
        <v>0</v>
      </c>
      <c r="E134" s="39" t="b">
        <f>IF(Table1[[#This Row],[Column11]]&gt;20,TRUE,FALSE)</f>
        <v>0</v>
      </c>
      <c r="F134" s="39" t="s">
        <v>1944</v>
      </c>
      <c r="G134" s="40" t="s">
        <v>10</v>
      </c>
      <c r="H134" s="41">
        <v>1</v>
      </c>
      <c r="I134" s="31" t="str">
        <f>VLOOKUP(B134,'Vendor-Security-Assessment'!A:D,3,FALSE)</f>
        <v>Yes</v>
      </c>
      <c r="J134" s="31">
        <f>IF(Table1[[#This Row],[Column7]]=Table1[[#This Row],[Column9]],1,0)</f>
        <v>1</v>
      </c>
      <c r="K134" s="31">
        <f>IF(Table1[[#This Row],[Column8]]=1,20,"")</f>
        <v>20</v>
      </c>
      <c r="L134" s="31">
        <f>IF(Table1[[#This Row],[Column8]]=1,J134*K134,"")</f>
        <v>20</v>
      </c>
      <c r="M134" s="32" t="e">
        <f>VLOOKUP($B134,#REF!,3,FALSE)</f>
        <v>#REF!</v>
      </c>
      <c r="N134" s="32" t="e">
        <f>VLOOKUP($B134,#REF!,4,FALSE)</f>
        <v>#REF!</v>
      </c>
      <c r="O134" s="32" t="e">
        <f>VLOOKUP($B134,#REF!,5,FALSE)</f>
        <v>#REF!</v>
      </c>
      <c r="P134" s="32" t="e">
        <f>VLOOKUP($B134,#REF!,6,FALSE)</f>
        <v>#REF!</v>
      </c>
      <c r="Q134" s="32" t="e">
        <f>VLOOKUP($B134,#REF!,7,FALSE)</f>
        <v>#REF!</v>
      </c>
      <c r="R134" s="32" t="e">
        <f>VLOOKUP($B134,#REF!,8,FALSE)</f>
        <v>#REF!</v>
      </c>
      <c r="S134" s="32" t="e">
        <f>VLOOKUP($B134,#REF!,9,FALSE)</f>
        <v>#REF!</v>
      </c>
    </row>
    <row r="135" spans="1:19" ht="16" thickBot="1" x14ac:dyDescent="0.2">
      <c r="A135" s="31">
        <f t="shared" si="5"/>
        <v>133</v>
      </c>
      <c r="B135" s="55" t="str">
        <f>IF(I134="Yes","DCTR-16","")</f>
        <v>DCTR-16</v>
      </c>
      <c r="C135" s="38" t="e">
        <f>VLOOKUP(B135,'Vendor-Security-Assessment'!A:D,2,FALSE)</f>
        <v>#N/A</v>
      </c>
      <c r="D135" s="31" t="e">
        <f>VLOOKUP(B135,'Vendor-Security-Assessment'!A:D,4,FALSE)</f>
        <v>#N/A</v>
      </c>
      <c r="E135" s="39" t="b">
        <f>IF(Table1[[#This Row],[Column11]]&gt;20,TRUE,FALSE)</f>
        <v>0</v>
      </c>
      <c r="F135" s="39" t="s">
        <v>1944</v>
      </c>
      <c r="G135" s="40" t="s">
        <v>10</v>
      </c>
      <c r="H135" s="41">
        <f>IF(I134="Yes",1,0)</f>
        <v>1</v>
      </c>
      <c r="I135" s="31" t="e">
        <f>VLOOKUP(B135,'Vendor-Security-Assessment'!A:D,3,FALSE)</f>
        <v>#N/A</v>
      </c>
      <c r="J135" s="31" t="e">
        <f>IF(Table1[[#This Row],[Column7]]=Table1[[#This Row],[Column9]],1,0)</f>
        <v>#N/A</v>
      </c>
      <c r="K135" s="31">
        <f>IF(Table1[[#This Row],[Column8]]=1,20,"")</f>
        <v>20</v>
      </c>
      <c r="L135" s="31" t="e">
        <f>IF(Table1[[#This Row],[Column8]]=1,J135*K135,"")</f>
        <v>#N/A</v>
      </c>
      <c r="M135" s="32" t="e">
        <f>VLOOKUP($B135,#REF!,3,FALSE)</f>
        <v>#REF!</v>
      </c>
      <c r="N135" s="32" t="e">
        <f>VLOOKUP($B135,#REF!,4,FALSE)</f>
        <v>#REF!</v>
      </c>
      <c r="O135" s="32" t="e">
        <f>VLOOKUP($B135,#REF!,5,FALSE)</f>
        <v>#REF!</v>
      </c>
      <c r="P135" s="32" t="e">
        <f>VLOOKUP($B135,#REF!,6,FALSE)</f>
        <v>#REF!</v>
      </c>
      <c r="Q135" s="32" t="e">
        <f>VLOOKUP($B135,#REF!,7,FALSE)</f>
        <v>#REF!</v>
      </c>
      <c r="R135" s="32" t="e">
        <f>VLOOKUP($B135,#REF!,8,FALSE)</f>
        <v>#REF!</v>
      </c>
      <c r="S135" s="32" t="e">
        <f>VLOOKUP($B135,#REF!,9,FALSE)</f>
        <v>#REF!</v>
      </c>
    </row>
    <row r="136" spans="1:19" ht="16" thickBot="1" x14ac:dyDescent="0.2">
      <c r="A136" s="31">
        <f t="shared" si="5"/>
        <v>134</v>
      </c>
      <c r="B136" s="37" t="s">
        <v>273</v>
      </c>
      <c r="C136" s="38" t="e">
        <f>VLOOKUP(B136,'Vendor-Security-Assessment'!A:D,2,FALSE)</f>
        <v>#N/A</v>
      </c>
      <c r="D136" s="31" t="e">
        <f>VLOOKUP(B136,'Vendor-Security-Assessment'!A:D,4,FALSE)</f>
        <v>#N/A</v>
      </c>
      <c r="E136" s="39" t="b">
        <f>IF(Table1[[#This Row],[Column11]]&gt;20,TRUE,FALSE)</f>
        <v>0</v>
      </c>
      <c r="F136" s="39" t="s">
        <v>1944</v>
      </c>
      <c r="G136" s="40" t="s">
        <v>10</v>
      </c>
      <c r="H136" s="41">
        <v>1</v>
      </c>
      <c r="I136" s="31" t="e">
        <f>VLOOKUP(B136,'Vendor-Security-Assessment'!A:D,3,FALSE)</f>
        <v>#N/A</v>
      </c>
      <c r="J136" s="31" t="e">
        <f>IF(VLOOKUP(B136,#REF!,7,FALSE)="Yes",1,0)</f>
        <v>#REF!</v>
      </c>
      <c r="K136" s="31">
        <f>IF(Table1[[#This Row],[Column8]]=1,20,"")</f>
        <v>20</v>
      </c>
      <c r="L136" s="31" t="e">
        <f>IF(Table1[[#This Row],[Column8]]=1,J136*K136,"")</f>
        <v>#REF!</v>
      </c>
      <c r="M136" s="32" t="e">
        <f>VLOOKUP($B136,#REF!,3,FALSE)</f>
        <v>#REF!</v>
      </c>
      <c r="N136" s="32" t="e">
        <f>VLOOKUP($B136,#REF!,4,FALSE)</f>
        <v>#REF!</v>
      </c>
      <c r="O136" s="32" t="e">
        <f>VLOOKUP($B136,#REF!,5,FALSE)</f>
        <v>#REF!</v>
      </c>
      <c r="P136" s="32" t="e">
        <f>VLOOKUP($B136,#REF!,6,FALSE)</f>
        <v>#REF!</v>
      </c>
      <c r="Q136" s="32" t="e">
        <f>VLOOKUP($B136,#REF!,7,FALSE)</f>
        <v>#REF!</v>
      </c>
      <c r="R136" s="32" t="e">
        <f>VLOOKUP($B136,#REF!,8,FALSE)</f>
        <v>#REF!</v>
      </c>
      <c r="S136" s="32" t="e">
        <f>VLOOKUP($B136,#REF!,9,FALSE)</f>
        <v>#REF!</v>
      </c>
    </row>
    <row r="137" spans="1:19" ht="16" thickBot="1" x14ac:dyDescent="0.2">
      <c r="A137" s="31">
        <f t="shared" si="5"/>
        <v>135</v>
      </c>
      <c r="B137" s="37" t="s">
        <v>274</v>
      </c>
      <c r="C137" s="38" t="e">
        <f>VLOOKUP(B137,'Vendor-Security-Assessment'!A:D,2,FALSE)</f>
        <v>#N/A</v>
      </c>
      <c r="D137" s="31" t="e">
        <f>VLOOKUP(B137,'Vendor-Security-Assessment'!A:D,4,FALSE)</f>
        <v>#N/A</v>
      </c>
      <c r="E137" s="39" t="b">
        <f>IF(Table1[[#This Row],[Column11]]&gt;20,TRUE,FALSE)</f>
        <v>0</v>
      </c>
      <c r="F137" s="39" t="s">
        <v>1944</v>
      </c>
      <c r="G137" s="40" t="s">
        <v>10</v>
      </c>
      <c r="H137" s="41">
        <v>1</v>
      </c>
      <c r="I137" s="31" t="e">
        <f>VLOOKUP(B137,'Vendor-Security-Assessment'!A:D,3,FALSE)</f>
        <v>#N/A</v>
      </c>
      <c r="J137" s="31" t="e">
        <f>IF(VLOOKUP(B137,#REF!,7,FALSE)="Yes",1,0)</f>
        <v>#REF!</v>
      </c>
      <c r="K137" s="31">
        <f>IF(Table1[[#This Row],[Column8]]=1,20,"")</f>
        <v>20</v>
      </c>
      <c r="L137" s="31" t="e">
        <f>IF(Table1[[#This Row],[Column8]]=1,J137*K137,"")</f>
        <v>#REF!</v>
      </c>
      <c r="M137" s="32" t="e">
        <f>VLOOKUP($B137,#REF!,3,FALSE)</f>
        <v>#REF!</v>
      </c>
      <c r="N137" s="32" t="e">
        <f>VLOOKUP($B137,#REF!,4,FALSE)</f>
        <v>#REF!</v>
      </c>
      <c r="O137" s="32" t="e">
        <f>VLOOKUP($B137,#REF!,5,FALSE)</f>
        <v>#REF!</v>
      </c>
      <c r="P137" s="32" t="e">
        <f>VLOOKUP($B137,#REF!,6,FALSE)</f>
        <v>#REF!</v>
      </c>
      <c r="Q137" s="32" t="e">
        <f>VLOOKUP($B137,#REF!,7,FALSE)</f>
        <v>#REF!</v>
      </c>
      <c r="R137" s="32" t="e">
        <f>VLOOKUP($B137,#REF!,8,FALSE)</f>
        <v>#REF!</v>
      </c>
      <c r="S137" s="32" t="e">
        <f>VLOOKUP($B137,#REF!,9,FALSE)</f>
        <v>#REF!</v>
      </c>
    </row>
    <row r="138" spans="1:19" ht="16" thickBot="1" x14ac:dyDescent="0.2">
      <c r="A138" s="31">
        <f t="shared" si="5"/>
        <v>136</v>
      </c>
      <c r="B138" s="37" t="s">
        <v>275</v>
      </c>
      <c r="C138" s="38" t="e">
        <f>VLOOKUP(B138,'Vendor-Security-Assessment'!A:D,2,FALSE)</f>
        <v>#N/A</v>
      </c>
      <c r="D138" s="31" t="e">
        <f>VLOOKUP(B138,'Vendor-Security-Assessment'!A:D,4,FALSE)</f>
        <v>#N/A</v>
      </c>
      <c r="E138" s="39" t="b">
        <f>IF(Table1[[#This Row],[Column11]]&gt;20,TRUE,FALSE)</f>
        <v>0</v>
      </c>
      <c r="F138" s="39" t="s">
        <v>1944</v>
      </c>
      <c r="G138" s="40" t="s">
        <v>10</v>
      </c>
      <c r="H138" s="41">
        <v>1</v>
      </c>
      <c r="I138" s="31" t="e">
        <f>VLOOKUP(B138,'Vendor-Security-Assessment'!A:D,3,FALSE)</f>
        <v>#N/A</v>
      </c>
      <c r="J138" s="31" t="e">
        <f>IF(Table1[[#This Row],[Column7]]=Table1[[#This Row],[Column9]],1,0)</f>
        <v>#N/A</v>
      </c>
      <c r="K138" s="31">
        <f>IF(Table1[[#This Row],[Column8]]=1,20,"")</f>
        <v>20</v>
      </c>
      <c r="L138" s="31" t="e">
        <f>IF(Table1[[#This Row],[Column8]]=1,J138*K138,"")</f>
        <v>#N/A</v>
      </c>
      <c r="M138" s="32" t="e">
        <f>VLOOKUP($B138,#REF!,3,FALSE)</f>
        <v>#REF!</v>
      </c>
      <c r="N138" s="32" t="e">
        <f>VLOOKUP($B138,#REF!,4,FALSE)</f>
        <v>#REF!</v>
      </c>
      <c r="O138" s="32" t="e">
        <f>VLOOKUP($B138,#REF!,5,FALSE)</f>
        <v>#REF!</v>
      </c>
      <c r="P138" s="32" t="e">
        <f>VLOOKUP($B138,#REF!,6,FALSE)</f>
        <v>#REF!</v>
      </c>
      <c r="Q138" s="32" t="e">
        <f>VLOOKUP($B138,#REF!,7,FALSE)</f>
        <v>#REF!</v>
      </c>
      <c r="R138" s="32" t="e">
        <f>VLOOKUP($B138,#REF!,8,FALSE)</f>
        <v>#REF!</v>
      </c>
      <c r="S138" s="32" t="e">
        <f>VLOOKUP($B138,#REF!,9,FALSE)</f>
        <v>#REF!</v>
      </c>
    </row>
    <row r="139" spans="1:19" ht="46" thickBot="1" x14ac:dyDescent="0.2">
      <c r="A139" s="31">
        <f t="shared" si="5"/>
        <v>137</v>
      </c>
      <c r="B139" s="37" t="s">
        <v>276</v>
      </c>
      <c r="C139" s="38" t="e">
        <f>VLOOKUP(B139,'Vendor-Security-Assessment'!A:D,2,FALSE)</f>
        <v>#N/A</v>
      </c>
      <c r="D139" s="31" t="e">
        <f>VLOOKUP(B139,'Vendor-Security-Assessment'!A:D,4,FALSE)</f>
        <v>#N/A</v>
      </c>
      <c r="E139" s="39" t="b">
        <f>IF(Table1[[#This Row],[Column11]]&gt;20,TRUE,FALSE)</f>
        <v>1</v>
      </c>
      <c r="F139" s="39" t="s">
        <v>1945</v>
      </c>
      <c r="G139" s="40" t="s">
        <v>10</v>
      </c>
      <c r="H139" s="41">
        <v>1</v>
      </c>
      <c r="I139" s="31" t="e">
        <f>VLOOKUP(B139,'Vendor-Security-Assessment'!A:D,3,FALSE)</f>
        <v>#N/A</v>
      </c>
      <c r="J139" s="31" t="e">
        <f>IF(VLOOKUP(Table1[[#This Row],[Column2]],#REF!,7,FALSE)="Yes",1,0)</f>
        <v>#REF!</v>
      </c>
      <c r="K139" s="31">
        <f>IF(Table1[[#This Row],[Column8]]=1,25,"")</f>
        <v>25</v>
      </c>
      <c r="L139" s="31" t="e">
        <f>IF(Table1[[#This Row],[Column8]]=1,J139*K139,"")</f>
        <v>#REF!</v>
      </c>
      <c r="M139" s="32" t="e">
        <f>VLOOKUP($B139,#REF!,3,FALSE)</f>
        <v>#REF!</v>
      </c>
      <c r="N139" s="32" t="e">
        <f>VLOOKUP($B139,#REF!,4,FALSE)</f>
        <v>#REF!</v>
      </c>
      <c r="O139" s="32" t="e">
        <f>VLOOKUP($B139,#REF!,5,FALSE)</f>
        <v>#REF!</v>
      </c>
      <c r="P139" s="32" t="e">
        <f>VLOOKUP($B139,#REF!,6,FALSE)</f>
        <v>#REF!</v>
      </c>
      <c r="Q139" s="32" t="e">
        <f>VLOOKUP($B139,#REF!,7,FALSE)</f>
        <v>#REF!</v>
      </c>
      <c r="R139" s="32" t="e">
        <f>VLOOKUP($B139,#REF!,8,FALSE)</f>
        <v>#REF!</v>
      </c>
      <c r="S139" s="32" t="e">
        <f>VLOOKUP($B139,#REF!,9,FALSE)</f>
        <v>#REF!</v>
      </c>
    </row>
    <row r="140" spans="1:19" ht="46" thickBot="1" x14ac:dyDescent="0.2">
      <c r="A140" s="31">
        <f t="shared" si="5"/>
        <v>138</v>
      </c>
      <c r="B140" s="37" t="s">
        <v>277</v>
      </c>
      <c r="C140" s="38" t="e">
        <f>VLOOKUP(B140,'Vendor-Security-Assessment'!A:D,2,FALSE)</f>
        <v>#N/A</v>
      </c>
      <c r="D140" s="31" t="e">
        <f>VLOOKUP(B140,'Vendor-Security-Assessment'!A:D,4,FALSE)</f>
        <v>#N/A</v>
      </c>
      <c r="E140" s="39" t="b">
        <f>IF(Table1[[#This Row],[Column11]]&gt;20,TRUE,FALSE)</f>
        <v>0</v>
      </c>
      <c r="F140" s="39" t="s">
        <v>1945</v>
      </c>
      <c r="G140" s="40" t="s">
        <v>10</v>
      </c>
      <c r="H140" s="41">
        <v>1</v>
      </c>
      <c r="I140" s="31" t="e">
        <f>VLOOKUP(B140,'Vendor-Security-Assessment'!A:D,3,FALSE)</f>
        <v>#N/A</v>
      </c>
      <c r="J140" s="31" t="e">
        <f>IF(Table1[[#This Row],[Column7]]=Table1[[#This Row],[Column9]],1,0)</f>
        <v>#N/A</v>
      </c>
      <c r="K140" s="31">
        <f>IF(Table1[[#This Row],[Column8]]=1,20,"")</f>
        <v>20</v>
      </c>
      <c r="L140" s="31" t="e">
        <f>IF(Table1[[#This Row],[Column8]]=1,J140*K140,"")</f>
        <v>#N/A</v>
      </c>
      <c r="M140" s="32" t="e">
        <f>VLOOKUP($B140,#REF!,3,FALSE)</f>
        <v>#REF!</v>
      </c>
      <c r="N140" s="32" t="e">
        <f>VLOOKUP($B140,#REF!,4,FALSE)</f>
        <v>#REF!</v>
      </c>
      <c r="O140" s="32" t="e">
        <f>VLOOKUP($B140,#REF!,5,FALSE)</f>
        <v>#REF!</v>
      </c>
      <c r="P140" s="32" t="e">
        <f>VLOOKUP($B140,#REF!,6,FALSE)</f>
        <v>#REF!</v>
      </c>
      <c r="Q140" s="32" t="e">
        <f>VLOOKUP($B140,#REF!,7,FALSE)</f>
        <v>#REF!</v>
      </c>
      <c r="R140" s="32" t="e">
        <f>VLOOKUP($B140,#REF!,8,FALSE)</f>
        <v>#REF!</v>
      </c>
      <c r="S140" s="32" t="e">
        <f>VLOOKUP($B140,#REF!,9,FALSE)</f>
        <v>#REF!</v>
      </c>
    </row>
    <row r="141" spans="1:19" ht="46" thickBot="1" x14ac:dyDescent="0.2">
      <c r="A141" s="31">
        <f t="shared" si="5"/>
        <v>139</v>
      </c>
      <c r="B141" s="37" t="s">
        <v>278</v>
      </c>
      <c r="C141" s="38" t="e">
        <f>VLOOKUP(B141,'Vendor-Security-Assessment'!A:D,2,FALSE)</f>
        <v>#N/A</v>
      </c>
      <c r="D141" s="31" t="e">
        <f>VLOOKUP(B141,'Vendor-Security-Assessment'!A:D,4,FALSE)</f>
        <v>#N/A</v>
      </c>
      <c r="E141" s="39" t="b">
        <f>IF(Table1[[#This Row],[Column11]]&gt;20,TRUE,FALSE)</f>
        <v>0</v>
      </c>
      <c r="F141" s="39" t="s">
        <v>1945</v>
      </c>
      <c r="G141" s="40" t="s">
        <v>10</v>
      </c>
      <c r="H141" s="41">
        <v>1</v>
      </c>
      <c r="I141" s="31" t="e">
        <f>VLOOKUP(B141,'Vendor-Security-Assessment'!A:D,3,FALSE)</f>
        <v>#N/A</v>
      </c>
      <c r="J141" s="31" t="e">
        <f>IF(Table1[[#This Row],[Column7]]=Table1[[#This Row],[Column9]],1,0)</f>
        <v>#N/A</v>
      </c>
      <c r="K141" s="31">
        <f>IF(Table1[[#This Row],[Column8]]=1,20,"")</f>
        <v>20</v>
      </c>
      <c r="L141" s="31" t="e">
        <f>IF(Table1[[#This Row],[Column8]]=1,J141*K141,"")</f>
        <v>#N/A</v>
      </c>
      <c r="M141" s="32" t="e">
        <f>VLOOKUP($B141,#REF!,3,FALSE)</f>
        <v>#REF!</v>
      </c>
      <c r="N141" s="32" t="e">
        <f>VLOOKUP($B141,#REF!,4,FALSE)</f>
        <v>#REF!</v>
      </c>
      <c r="O141" s="32" t="e">
        <f>VLOOKUP($B141,#REF!,5,FALSE)</f>
        <v>#REF!</v>
      </c>
      <c r="P141" s="32" t="e">
        <f>VLOOKUP($B141,#REF!,6,FALSE)</f>
        <v>#REF!</v>
      </c>
      <c r="Q141" s="32" t="e">
        <f>VLOOKUP($B141,#REF!,7,FALSE)</f>
        <v>#REF!</v>
      </c>
      <c r="R141" s="32" t="e">
        <f>VLOOKUP($B141,#REF!,8,FALSE)</f>
        <v>#REF!</v>
      </c>
      <c r="S141" s="32" t="e">
        <f>VLOOKUP($B141,#REF!,9,FALSE)</f>
        <v>#REF!</v>
      </c>
    </row>
    <row r="142" spans="1:19" ht="46" thickBot="1" x14ac:dyDescent="0.2">
      <c r="A142" s="31">
        <f t="shared" si="5"/>
        <v>140</v>
      </c>
      <c r="B142" s="37" t="s">
        <v>279</v>
      </c>
      <c r="C142" s="38" t="e">
        <f>VLOOKUP(B142,'Vendor-Security-Assessment'!A:D,2,FALSE)</f>
        <v>#N/A</v>
      </c>
      <c r="D142" s="31" t="e">
        <f>VLOOKUP(B142,'Vendor-Security-Assessment'!A:D,4,FALSE)</f>
        <v>#N/A</v>
      </c>
      <c r="E142" s="39" t="b">
        <f>IF(Table1[[#This Row],[Column11]]&gt;20,TRUE,FALSE)</f>
        <v>0</v>
      </c>
      <c r="F142" s="39" t="s">
        <v>1945</v>
      </c>
      <c r="G142" s="40" t="s">
        <v>14</v>
      </c>
      <c r="H142" s="41">
        <v>1</v>
      </c>
      <c r="I142" s="31" t="e">
        <f>VLOOKUP(B142,'Vendor-Security-Assessment'!A:D,3,FALSE)</f>
        <v>#N/A</v>
      </c>
      <c r="J142" s="31" t="e">
        <f>IF(Table1[[#This Row],[Column7]]=Table1[[#This Row],[Column9]],1,0)</f>
        <v>#N/A</v>
      </c>
      <c r="K142" s="31">
        <f>IF(Table1[[#This Row],[Column8]]=1,20,"")</f>
        <v>20</v>
      </c>
      <c r="L142" s="31" t="e">
        <f>IF(Table1[[#This Row],[Column8]]=1,J142*K142,"")</f>
        <v>#N/A</v>
      </c>
      <c r="M142" s="32" t="e">
        <f>VLOOKUP($B142,#REF!,3,FALSE)</f>
        <v>#REF!</v>
      </c>
      <c r="N142" s="32" t="e">
        <f>VLOOKUP($B142,#REF!,4,FALSE)</f>
        <v>#REF!</v>
      </c>
      <c r="O142" s="32" t="e">
        <f>VLOOKUP($B142,#REF!,5,FALSE)</f>
        <v>#REF!</v>
      </c>
      <c r="P142" s="32" t="e">
        <f>VLOOKUP($B142,#REF!,6,FALSE)</f>
        <v>#REF!</v>
      </c>
      <c r="Q142" s="32" t="e">
        <f>VLOOKUP($B142,#REF!,7,FALSE)</f>
        <v>#REF!</v>
      </c>
      <c r="R142" s="32" t="e">
        <f>VLOOKUP($B142,#REF!,8,FALSE)</f>
        <v>#REF!</v>
      </c>
      <c r="S142" s="32" t="e">
        <f>VLOOKUP($B142,#REF!,9,FALSE)</f>
        <v>#REF!</v>
      </c>
    </row>
    <row r="143" spans="1:19" ht="46" thickBot="1" x14ac:dyDescent="0.2">
      <c r="A143" s="31">
        <f t="shared" si="5"/>
        <v>141</v>
      </c>
      <c r="B143" s="37" t="s">
        <v>280</v>
      </c>
      <c r="C143" s="38" t="e">
        <f>VLOOKUP(B143,'Vendor-Security-Assessment'!A:D,2,FALSE)</f>
        <v>#N/A</v>
      </c>
      <c r="D143" s="31" t="e">
        <f>VLOOKUP(B143,'Vendor-Security-Assessment'!A:D,4,FALSE)</f>
        <v>#N/A</v>
      </c>
      <c r="E143" s="39" t="b">
        <f>IF(Table1[[#This Row],[Column11]]&gt;20,TRUE,FALSE)</f>
        <v>0</v>
      </c>
      <c r="F143" s="39" t="s">
        <v>1945</v>
      </c>
      <c r="G143" s="40" t="s">
        <v>10</v>
      </c>
      <c r="H143" s="41">
        <v>1</v>
      </c>
      <c r="I143" s="31" t="e">
        <f>VLOOKUP(B143,'Vendor-Security-Assessment'!A:D,3,FALSE)</f>
        <v>#N/A</v>
      </c>
      <c r="J143" s="31" t="e">
        <f>IF(Table1[[#This Row],[Column7]]=Table1[[#This Row],[Column9]],1,0)</f>
        <v>#N/A</v>
      </c>
      <c r="K143" s="31">
        <f>IF(Table1[[#This Row],[Column8]]=1,20,"")</f>
        <v>20</v>
      </c>
      <c r="L143" s="31" t="e">
        <f>IF(Table1[[#This Row],[Column8]]=1,J143*K143,"")</f>
        <v>#N/A</v>
      </c>
      <c r="M143" s="32" t="e">
        <f>VLOOKUP($B143,#REF!,3,FALSE)</f>
        <v>#REF!</v>
      </c>
      <c r="N143" s="32" t="e">
        <f>VLOOKUP($B143,#REF!,4,FALSE)</f>
        <v>#REF!</v>
      </c>
      <c r="O143" s="32" t="e">
        <f>VLOOKUP($B143,#REF!,5,FALSE)</f>
        <v>#REF!</v>
      </c>
      <c r="P143" s="32" t="e">
        <f>VLOOKUP($B143,#REF!,6,FALSE)</f>
        <v>#REF!</v>
      </c>
      <c r="Q143" s="32" t="e">
        <f>VLOOKUP($B143,#REF!,7,FALSE)</f>
        <v>#REF!</v>
      </c>
      <c r="R143" s="32" t="e">
        <f>VLOOKUP($B143,#REF!,8,FALSE)</f>
        <v>#REF!</v>
      </c>
      <c r="S143" s="32" t="e">
        <f>VLOOKUP($B143,#REF!,9,FALSE)</f>
        <v>#REF!</v>
      </c>
    </row>
    <row r="144" spans="1:19" ht="46" thickBot="1" x14ac:dyDescent="0.2">
      <c r="A144" s="31">
        <f t="shared" si="5"/>
        <v>142</v>
      </c>
      <c r="B144" s="55" t="e">
        <f>IF(I143="Yes","DRPL-06","")</f>
        <v>#N/A</v>
      </c>
      <c r="C144" s="38" t="e">
        <f>VLOOKUP(B144,'Vendor-Security-Assessment'!A:D,2,FALSE)</f>
        <v>#N/A</v>
      </c>
      <c r="D144" s="31" t="e">
        <f>VLOOKUP(B144,'Vendor-Security-Assessment'!A:D,4,FALSE)</f>
        <v>#N/A</v>
      </c>
      <c r="E144" s="39" t="e">
        <f>IF(Table1[[#This Row],[Column11]]&gt;20,TRUE,FALSE)</f>
        <v>#N/A</v>
      </c>
      <c r="F144" s="39" t="s">
        <v>1945</v>
      </c>
      <c r="G144" s="40" t="s">
        <v>10</v>
      </c>
      <c r="H144" s="41" t="e">
        <f>IF(I143="Yes",1,0)</f>
        <v>#N/A</v>
      </c>
      <c r="I144" s="31" t="e">
        <f>VLOOKUP(B144,'Vendor-Security-Assessment'!A:D,3,FALSE)</f>
        <v>#N/A</v>
      </c>
      <c r="J144" s="31" t="e">
        <f>IF(Table1[[#This Row],[Column7]]=Table1[[#This Row],[Column9]],1,0)</f>
        <v>#N/A</v>
      </c>
      <c r="K144" s="31" t="e">
        <f>IF(Table1[[#This Row],[Column8]]=1,20,"")</f>
        <v>#N/A</v>
      </c>
      <c r="L144" s="31" t="e">
        <f>IF(Table1[[#This Row],[Column8]]=1,J144*K144,"")</f>
        <v>#N/A</v>
      </c>
      <c r="M144" s="32" t="e">
        <f>VLOOKUP($B144,#REF!,3,FALSE)</f>
        <v>#N/A</v>
      </c>
      <c r="N144" s="32" t="e">
        <f>VLOOKUP($B144,#REF!,4,FALSE)</f>
        <v>#N/A</v>
      </c>
      <c r="O144" s="32" t="e">
        <f>VLOOKUP($B144,#REF!,5,FALSE)</f>
        <v>#N/A</v>
      </c>
      <c r="P144" s="32" t="e">
        <f>VLOOKUP($B144,#REF!,6,FALSE)</f>
        <v>#N/A</v>
      </c>
      <c r="Q144" s="32" t="e">
        <f>VLOOKUP($B144,#REF!,7,FALSE)</f>
        <v>#N/A</v>
      </c>
      <c r="R144" s="32" t="e">
        <f>VLOOKUP($B144,#REF!,8,FALSE)</f>
        <v>#N/A</v>
      </c>
      <c r="S144" s="32" t="e">
        <f>VLOOKUP($B144,#REF!,9,FALSE)</f>
        <v>#N/A</v>
      </c>
    </row>
    <row r="145" spans="1:19" ht="46" thickBot="1" x14ac:dyDescent="0.2">
      <c r="A145" s="31">
        <f t="shared" si="5"/>
        <v>143</v>
      </c>
      <c r="B145" s="37" t="s">
        <v>281</v>
      </c>
      <c r="C145" s="38" t="e">
        <f>VLOOKUP(B145,'Vendor-Security-Assessment'!A:D,2,FALSE)</f>
        <v>#N/A</v>
      </c>
      <c r="D145" s="31" t="e">
        <f>VLOOKUP(B145,'Vendor-Security-Assessment'!A:D,4,FALSE)</f>
        <v>#N/A</v>
      </c>
      <c r="E145" s="39" t="b">
        <f>IF(Table1[[#This Row],[Column11]]&gt;20,TRUE,FALSE)</f>
        <v>1</v>
      </c>
      <c r="F145" s="39" t="s">
        <v>1945</v>
      </c>
      <c r="G145" s="40" t="s">
        <v>10</v>
      </c>
      <c r="H145" s="41">
        <v>1</v>
      </c>
      <c r="I145" s="31" t="e">
        <f>VLOOKUP(B145,'Vendor-Security-Assessment'!A:D,3,FALSE)</f>
        <v>#N/A</v>
      </c>
      <c r="J145" s="31" t="e">
        <f>IF(Table1[[#This Row],[Column7]]=Table1[[#This Row],[Column9]],1,0)</f>
        <v>#N/A</v>
      </c>
      <c r="K145" s="31">
        <v>25</v>
      </c>
      <c r="L145" s="31" t="e">
        <f>IF(Table1[[#This Row],[Column8]]=1,J145*K145,"")</f>
        <v>#N/A</v>
      </c>
      <c r="M145" s="32" t="e">
        <f>VLOOKUP($B145,#REF!,3,FALSE)</f>
        <v>#REF!</v>
      </c>
      <c r="N145" s="32" t="e">
        <f>VLOOKUP($B145,#REF!,4,FALSE)</f>
        <v>#REF!</v>
      </c>
      <c r="O145" s="32" t="e">
        <f>VLOOKUP($B145,#REF!,5,FALSE)</f>
        <v>#REF!</v>
      </c>
      <c r="P145" s="32" t="e">
        <f>VLOOKUP($B145,#REF!,6,FALSE)</f>
        <v>#REF!</v>
      </c>
      <c r="Q145" s="32" t="e">
        <f>VLOOKUP($B145,#REF!,7,FALSE)</f>
        <v>#REF!</v>
      </c>
      <c r="R145" s="32" t="e">
        <f>VLOOKUP($B145,#REF!,8,FALSE)</f>
        <v>#REF!</v>
      </c>
      <c r="S145" s="32" t="e">
        <f>VLOOKUP($B145,#REF!,9,FALSE)</f>
        <v>#REF!</v>
      </c>
    </row>
    <row r="146" spans="1:19" ht="46" thickBot="1" x14ac:dyDescent="0.2">
      <c r="A146" s="31">
        <f t="shared" si="5"/>
        <v>144</v>
      </c>
      <c r="B146" s="37" t="s">
        <v>282</v>
      </c>
      <c r="C146" s="38" t="e">
        <f>VLOOKUP(B146,'Vendor-Security-Assessment'!A:D,2,FALSE)</f>
        <v>#N/A</v>
      </c>
      <c r="D146" s="31" t="e">
        <f>VLOOKUP(B146,'Vendor-Security-Assessment'!A:D,4,FALSE)</f>
        <v>#N/A</v>
      </c>
      <c r="E146" s="39" t="b">
        <f>IF(Table1[[#This Row],[Column11]]&gt;20,TRUE,FALSE)</f>
        <v>0</v>
      </c>
      <c r="F146" s="39" t="s">
        <v>1945</v>
      </c>
      <c r="G146" s="40" t="s">
        <v>10</v>
      </c>
      <c r="H146" s="41">
        <v>1</v>
      </c>
      <c r="I146" s="31" t="e">
        <f>VLOOKUP(B146,'Vendor-Security-Assessment'!A:D,3,FALSE)</f>
        <v>#N/A</v>
      </c>
      <c r="J146" s="31" t="e">
        <f>IF(Table1[[#This Row],[Column7]]=Table1[[#This Row],[Column9]],1,0)</f>
        <v>#N/A</v>
      </c>
      <c r="K146" s="31">
        <f>IF(Table1[[#This Row],[Column8]]=1,20,"")</f>
        <v>20</v>
      </c>
      <c r="L146" s="31" t="e">
        <f>IF(Table1[[#This Row],[Column8]]=1,J146*K146,"")</f>
        <v>#N/A</v>
      </c>
      <c r="M146" s="32" t="e">
        <f>VLOOKUP($B146,#REF!,3,FALSE)</f>
        <v>#REF!</v>
      </c>
      <c r="N146" s="32" t="e">
        <f>VLOOKUP($B146,#REF!,4,FALSE)</f>
        <v>#REF!</v>
      </c>
      <c r="O146" s="32" t="e">
        <f>VLOOKUP($B146,#REF!,5,FALSE)</f>
        <v>#REF!</v>
      </c>
      <c r="P146" s="32" t="e">
        <f>VLOOKUP($B146,#REF!,6,FALSE)</f>
        <v>#REF!</v>
      </c>
      <c r="Q146" s="32" t="e">
        <f>VLOOKUP($B146,#REF!,7,FALSE)</f>
        <v>#REF!</v>
      </c>
      <c r="R146" s="32" t="e">
        <f>VLOOKUP($B146,#REF!,8,FALSE)</f>
        <v>#REF!</v>
      </c>
      <c r="S146" s="32" t="e">
        <f>VLOOKUP($B146,#REF!,9,FALSE)</f>
        <v>#REF!</v>
      </c>
    </row>
    <row r="147" spans="1:19" ht="46" thickBot="1" x14ac:dyDescent="0.2">
      <c r="A147" s="31">
        <f t="shared" si="5"/>
        <v>145</v>
      </c>
      <c r="B147" s="37" t="s">
        <v>283</v>
      </c>
      <c r="C147" s="38" t="e">
        <f>VLOOKUP(B147,'Vendor-Security-Assessment'!A:D,2,FALSE)</f>
        <v>#N/A</v>
      </c>
      <c r="D147" s="31" t="e">
        <f>VLOOKUP(B147,'Vendor-Security-Assessment'!A:D,4,FALSE)</f>
        <v>#N/A</v>
      </c>
      <c r="E147" s="39" t="b">
        <f>IF(Table1[[#This Row],[Column11]]&gt;20,TRUE,FALSE)</f>
        <v>0</v>
      </c>
      <c r="F147" s="39" t="s">
        <v>1945</v>
      </c>
      <c r="G147" s="40" t="s">
        <v>10</v>
      </c>
      <c r="H147" s="41">
        <v>1</v>
      </c>
      <c r="I147" s="31" t="e">
        <f>VLOOKUP(B147,'Vendor-Security-Assessment'!A:D,3,FALSE)</f>
        <v>#N/A</v>
      </c>
      <c r="J147" s="31" t="e">
        <f>IF(VLOOKUP(Table1[[#This Row],[Column2]],#REF!,7,FALSE)="Yes",1,0)</f>
        <v>#REF!</v>
      </c>
      <c r="K147" s="31">
        <f>IF(Table1[[#This Row],[Column8]]=1,20,"")</f>
        <v>20</v>
      </c>
      <c r="L147" s="31" t="e">
        <f>IF(Table1[[#This Row],[Column8]]=1,J147*K147,"")</f>
        <v>#REF!</v>
      </c>
      <c r="M147" s="32" t="e">
        <f>VLOOKUP($B147,#REF!,3,FALSE)</f>
        <v>#REF!</v>
      </c>
      <c r="N147" s="32" t="e">
        <f>VLOOKUP($B147,#REF!,4,FALSE)</f>
        <v>#REF!</v>
      </c>
      <c r="O147" s="32" t="e">
        <f>VLOOKUP($B147,#REF!,5,FALSE)</f>
        <v>#REF!</v>
      </c>
      <c r="P147" s="32" t="e">
        <f>VLOOKUP($B147,#REF!,6,FALSE)</f>
        <v>#REF!</v>
      </c>
      <c r="Q147" s="32" t="e">
        <f>VLOOKUP($B147,#REF!,7,FALSE)</f>
        <v>#REF!</v>
      </c>
      <c r="R147" s="32" t="e">
        <f>VLOOKUP($B147,#REF!,8,FALSE)</f>
        <v>#REF!</v>
      </c>
      <c r="S147" s="32" t="e">
        <f>VLOOKUP($B147,#REF!,9,FALSE)</f>
        <v>#REF!</v>
      </c>
    </row>
    <row r="148" spans="1:19" ht="46" thickBot="1" x14ac:dyDescent="0.2">
      <c r="A148" s="31">
        <f t="shared" si="5"/>
        <v>146</v>
      </c>
      <c r="B148" s="37" t="s">
        <v>284</v>
      </c>
      <c r="C148" s="38" t="e">
        <f>VLOOKUP(B148,'Vendor-Security-Assessment'!A:D,2,FALSE)</f>
        <v>#N/A</v>
      </c>
      <c r="D148" s="31" t="e">
        <f>VLOOKUP(B148,'Vendor-Security-Assessment'!A:D,4,FALSE)</f>
        <v>#N/A</v>
      </c>
      <c r="E148" s="39" t="b">
        <f>IF(Table1[[#This Row],[Column11]]&gt;20,TRUE,FALSE)</f>
        <v>0</v>
      </c>
      <c r="F148" s="39" t="s">
        <v>1945</v>
      </c>
      <c r="G148" s="40" t="s">
        <v>10</v>
      </c>
      <c r="H148" s="41">
        <v>1</v>
      </c>
      <c r="I148" s="31" t="e">
        <f>VLOOKUP(B148,'Vendor-Security-Assessment'!A:D,3,FALSE)</f>
        <v>#N/A</v>
      </c>
      <c r="J148" s="31" t="e">
        <f>IF(VLOOKUP(Table1[[#This Row],[Column2]],#REF!,7,FALSE)="Yes",1,0)</f>
        <v>#REF!</v>
      </c>
      <c r="K148" s="31">
        <f>IF(Table1[[#This Row],[Column8]]=1,20,"")</f>
        <v>20</v>
      </c>
      <c r="L148" s="31" t="e">
        <f>IF(Table1[[#This Row],[Column8]]=1,J148*K148,"")</f>
        <v>#REF!</v>
      </c>
      <c r="M148" s="32" t="e">
        <f>VLOOKUP($B148,#REF!,3,FALSE)</f>
        <v>#REF!</v>
      </c>
      <c r="N148" s="32" t="e">
        <f>VLOOKUP($B148,#REF!,4,FALSE)</f>
        <v>#REF!</v>
      </c>
      <c r="O148" s="32" t="e">
        <f>VLOOKUP($B148,#REF!,5,FALSE)</f>
        <v>#REF!</v>
      </c>
      <c r="P148" s="32" t="e">
        <f>VLOOKUP($B148,#REF!,6,FALSE)</f>
        <v>#REF!</v>
      </c>
      <c r="Q148" s="32" t="e">
        <f>VLOOKUP($B148,#REF!,7,FALSE)</f>
        <v>#REF!</v>
      </c>
      <c r="R148" s="32" t="e">
        <f>VLOOKUP($B148,#REF!,8,FALSE)</f>
        <v>#REF!</v>
      </c>
      <c r="S148" s="32" t="e">
        <f>VLOOKUP($B148,#REF!,9,FALSE)</f>
        <v>#REF!</v>
      </c>
    </row>
    <row r="149" spans="1:19" ht="46" thickBot="1" x14ac:dyDescent="0.2">
      <c r="A149" s="31">
        <f t="shared" si="5"/>
        <v>147</v>
      </c>
      <c r="B149" s="37" t="e">
        <f>IF(I148="Yes","DRPL-11","")</f>
        <v>#N/A</v>
      </c>
      <c r="C149" s="38" t="e">
        <f>VLOOKUP(B149,'Vendor-Security-Assessment'!A:D,2,FALSE)</f>
        <v>#N/A</v>
      </c>
      <c r="D149" s="31" t="e">
        <f>VLOOKUP(B149,'Vendor-Security-Assessment'!A:D,4,FALSE)</f>
        <v>#N/A</v>
      </c>
      <c r="E149" s="39" t="e">
        <f>IF(Table1[[#This Row],[Column11]]&gt;20,TRUE,FALSE)</f>
        <v>#N/A</v>
      </c>
      <c r="F149" s="39" t="s">
        <v>1945</v>
      </c>
      <c r="G149" s="40" t="s">
        <v>10</v>
      </c>
      <c r="H149" s="41" t="e">
        <f>IF(I148="Yes",1,0)</f>
        <v>#N/A</v>
      </c>
      <c r="I149" s="31" t="e">
        <f>VLOOKUP(B149,'Vendor-Security-Assessment'!A:D,3,FALSE)</f>
        <v>#N/A</v>
      </c>
      <c r="J149" s="31" t="e">
        <f>IF(Table1[[#This Row],[Column7]]=Table1[[#This Row],[Column9]],1,0)</f>
        <v>#N/A</v>
      </c>
      <c r="K149" s="31" t="e">
        <f>IF(Table1[[#This Row],[Column8]]=1,20,"")</f>
        <v>#N/A</v>
      </c>
      <c r="L149" s="31" t="e">
        <f>IF(Table1[[#This Row],[Column8]]=1,J149*K149,"")</f>
        <v>#N/A</v>
      </c>
      <c r="M149" s="32" t="e">
        <f>VLOOKUP($B149,#REF!,3,FALSE)</f>
        <v>#N/A</v>
      </c>
      <c r="N149" s="32" t="e">
        <f>VLOOKUP($B149,#REF!,4,FALSE)</f>
        <v>#N/A</v>
      </c>
      <c r="O149" s="32" t="e">
        <f>VLOOKUP($B149,#REF!,5,FALSE)</f>
        <v>#N/A</v>
      </c>
      <c r="P149" s="32" t="e">
        <f>VLOOKUP($B149,#REF!,6,FALSE)</f>
        <v>#N/A</v>
      </c>
      <c r="Q149" s="32" t="e">
        <f>VLOOKUP($B149,#REF!,7,FALSE)</f>
        <v>#N/A</v>
      </c>
      <c r="R149" s="32" t="e">
        <f>VLOOKUP($B149,#REF!,8,FALSE)</f>
        <v>#N/A</v>
      </c>
      <c r="S149" s="32" t="e">
        <f>VLOOKUP($B149,#REF!,9,FALSE)</f>
        <v>#N/A</v>
      </c>
    </row>
    <row r="150" spans="1:19" ht="46" thickBot="1" x14ac:dyDescent="0.2">
      <c r="A150" s="31">
        <f t="shared" si="5"/>
        <v>148</v>
      </c>
      <c r="B150" s="37" t="s">
        <v>285</v>
      </c>
      <c r="C150" s="38" t="e">
        <f>VLOOKUP(B150,'Vendor-Security-Assessment'!A:D,2,FALSE)</f>
        <v>#N/A</v>
      </c>
      <c r="D150" s="31" t="e">
        <f>VLOOKUP(B150,'Vendor-Security-Assessment'!A:D,4,FALSE)</f>
        <v>#N/A</v>
      </c>
      <c r="E150" s="39" t="b">
        <f>IF(Table1[[#This Row],[Column11]]&gt;20,TRUE,FALSE)</f>
        <v>0</v>
      </c>
      <c r="F150" s="39" t="s">
        <v>1945</v>
      </c>
      <c r="G150" s="40" t="s">
        <v>10</v>
      </c>
      <c r="H150" s="41">
        <v>1</v>
      </c>
      <c r="I150" s="31" t="e">
        <f>VLOOKUP(B150,'Vendor-Security-Assessment'!A:D,3,FALSE)</f>
        <v>#N/A</v>
      </c>
      <c r="J150" s="31" t="e">
        <f>IF(Table1[[#This Row],[Column7]]=Table1[[#This Row],[Column9]],1,0)</f>
        <v>#N/A</v>
      </c>
      <c r="K150" s="31">
        <f>IF(Table1[[#This Row],[Column8]]=1,20,"")</f>
        <v>20</v>
      </c>
      <c r="L150" s="31" t="e">
        <f>IF(Table1[[#This Row],[Column8]]=1,J150*K150,"")</f>
        <v>#N/A</v>
      </c>
      <c r="M150" s="32" t="e">
        <f>VLOOKUP($B150,#REF!,3,FALSE)</f>
        <v>#REF!</v>
      </c>
      <c r="N150" s="32" t="e">
        <f>VLOOKUP($B150,#REF!,4,FALSE)</f>
        <v>#REF!</v>
      </c>
      <c r="O150" s="32" t="e">
        <f>VLOOKUP($B150,#REF!,5,FALSE)</f>
        <v>#REF!</v>
      </c>
      <c r="P150" s="32" t="e">
        <f>VLOOKUP($B150,#REF!,6,FALSE)</f>
        <v>#REF!</v>
      </c>
      <c r="Q150" s="32" t="e">
        <f>VLOOKUP($B150,#REF!,7,FALSE)</f>
        <v>#REF!</v>
      </c>
      <c r="R150" s="32" t="e">
        <f>VLOOKUP($B150,#REF!,8,FALSE)</f>
        <v>#REF!</v>
      </c>
      <c r="S150" s="32" t="e">
        <f>VLOOKUP($B150,#REF!,9,FALSE)</f>
        <v>#REF!</v>
      </c>
    </row>
    <row r="151" spans="1:19" ht="46" thickBot="1" x14ac:dyDescent="0.2">
      <c r="A151" s="31">
        <f t="shared" si="5"/>
        <v>149</v>
      </c>
      <c r="B151" s="37" t="s">
        <v>286</v>
      </c>
      <c r="C151" s="38" t="e">
        <f>VLOOKUP(B151,'Vendor-Security-Assessment'!A:D,2,FALSE)</f>
        <v>#N/A</v>
      </c>
      <c r="D151" s="31" t="e">
        <f>VLOOKUP(B151,'Vendor-Security-Assessment'!A:D,4,FALSE)</f>
        <v>#N/A</v>
      </c>
      <c r="E151" s="39" t="b">
        <f>IF(Table1[[#This Row],[Column11]]&gt;20,TRUE,FALSE)</f>
        <v>0</v>
      </c>
      <c r="F151" s="39" t="s">
        <v>1945</v>
      </c>
      <c r="G151" s="40" t="s">
        <v>10</v>
      </c>
      <c r="H151" s="41">
        <v>1</v>
      </c>
      <c r="I151" s="31" t="e">
        <f>VLOOKUP(B151,'Vendor-Security-Assessment'!A:D,3,FALSE)</f>
        <v>#N/A</v>
      </c>
      <c r="J151" s="31" t="e">
        <f>IF(Table1[[#This Row],[Column7]]=Table1[[#This Row],[Column9]],1,0)</f>
        <v>#N/A</v>
      </c>
      <c r="K151" s="31">
        <f>IF(Table1[[#This Row],[Column8]]=1,20,"")</f>
        <v>20</v>
      </c>
      <c r="L151" s="31" t="e">
        <f>IF(Table1[[#This Row],[Column8]]=1,J151*K151,"")</f>
        <v>#N/A</v>
      </c>
      <c r="M151" s="32" t="e">
        <f>VLOOKUP($B151,#REF!,3,FALSE)</f>
        <v>#REF!</v>
      </c>
      <c r="N151" s="32" t="e">
        <f>VLOOKUP($B151,#REF!,4,FALSE)</f>
        <v>#REF!</v>
      </c>
      <c r="O151" s="32" t="e">
        <f>VLOOKUP($B151,#REF!,5,FALSE)</f>
        <v>#REF!</v>
      </c>
      <c r="P151" s="32" t="e">
        <f>VLOOKUP($B151,#REF!,6,FALSE)</f>
        <v>#REF!</v>
      </c>
      <c r="Q151" s="32" t="e">
        <f>VLOOKUP($B151,#REF!,7,FALSE)</f>
        <v>#REF!</v>
      </c>
      <c r="R151" s="32" t="e">
        <f>VLOOKUP($B151,#REF!,8,FALSE)</f>
        <v>#REF!</v>
      </c>
      <c r="S151" s="32" t="e">
        <f>VLOOKUP($B151,#REF!,9,FALSE)</f>
        <v>#REF!</v>
      </c>
    </row>
    <row r="152" spans="1:19" ht="46" thickBot="1" x14ac:dyDescent="0.2">
      <c r="A152" s="31">
        <f t="shared" si="5"/>
        <v>150</v>
      </c>
      <c r="B152" s="37" t="s">
        <v>287</v>
      </c>
      <c r="C152" s="38" t="e">
        <f>VLOOKUP(B152,'Vendor-Security-Assessment'!A:D,2,FALSE)</f>
        <v>#N/A</v>
      </c>
      <c r="D152" s="31" t="e">
        <f>VLOOKUP(B152,'Vendor-Security-Assessment'!A:D,4,FALSE)</f>
        <v>#N/A</v>
      </c>
      <c r="E152" s="39" t="b">
        <f>IF(Table1[[#This Row],[Column11]]&gt;20,TRUE,FALSE)</f>
        <v>0</v>
      </c>
      <c r="F152" s="39" t="s">
        <v>1945</v>
      </c>
      <c r="G152" s="40" t="s">
        <v>10</v>
      </c>
      <c r="H152" s="41">
        <v>1</v>
      </c>
      <c r="I152" s="31" t="e">
        <f>VLOOKUP(B152,'Vendor-Security-Assessment'!A:D,3,FALSE)</f>
        <v>#N/A</v>
      </c>
      <c r="J152" s="31" t="e">
        <f>IF(Table1[[#This Row],[Column7]]=Table1[[#This Row],[Column9]],1,0)</f>
        <v>#N/A</v>
      </c>
      <c r="K152" s="31">
        <f>IF(Table1[[#This Row],[Column8]]=1,20,"")</f>
        <v>20</v>
      </c>
      <c r="L152" s="31" t="e">
        <f>IF(Table1[[#This Row],[Column8]]=1,J152*K152,"")</f>
        <v>#N/A</v>
      </c>
      <c r="M152" s="32" t="e">
        <f>VLOOKUP($B152,#REF!,3,FALSE)</f>
        <v>#REF!</v>
      </c>
      <c r="N152" s="32" t="e">
        <f>VLOOKUP($B152,#REF!,4,FALSE)</f>
        <v>#REF!</v>
      </c>
      <c r="O152" s="32" t="e">
        <f>VLOOKUP($B152,#REF!,5,FALSE)</f>
        <v>#REF!</v>
      </c>
      <c r="P152" s="32" t="e">
        <f>VLOOKUP($B152,#REF!,6,FALSE)</f>
        <v>#REF!</v>
      </c>
      <c r="Q152" s="32" t="e">
        <f>VLOOKUP($B152,#REF!,7,FALSE)</f>
        <v>#REF!</v>
      </c>
      <c r="R152" s="32" t="e">
        <f>VLOOKUP($B152,#REF!,8,FALSE)</f>
        <v>#REF!</v>
      </c>
      <c r="S152" s="32" t="e">
        <f>VLOOKUP($B152,#REF!,9,FALSE)</f>
        <v>#REF!</v>
      </c>
    </row>
    <row r="153" spans="1:19" ht="151" thickBot="1" x14ac:dyDescent="0.2">
      <c r="A153" s="31">
        <f t="shared" si="5"/>
        <v>151</v>
      </c>
      <c r="B153" s="37" t="s">
        <v>288</v>
      </c>
      <c r="C153" s="38" t="str">
        <f>VLOOKUP(B153,'Vendor-Security-Assessment'!A:D,2,FALSE)</f>
        <v>Are you utilizing a web application firewall (WAF)?</v>
      </c>
      <c r="D153" s="31" t="str">
        <f>VLOOKUP(B153,'Vendor-Security-Assessment'!A:D,4,FALSE)</f>
        <v>AOM uses Cloudflare.com , a 3rd party WAF provider</v>
      </c>
      <c r="E153" s="39" t="b">
        <f>IF(Table1[[#This Row],[Column11]]&gt;20,TRUE,FALSE)</f>
        <v>1</v>
      </c>
      <c r="F153" s="39" t="s">
        <v>1946</v>
      </c>
      <c r="G153" s="40" t="s">
        <v>10</v>
      </c>
      <c r="H153" s="41">
        <v>1</v>
      </c>
      <c r="I153" s="31" t="str">
        <f>VLOOKUP(B153,'Vendor-Security-Assessment'!A:D,3,FALSE)</f>
        <v>Yes</v>
      </c>
      <c r="J153" s="31">
        <f>IF(Table1[[#This Row],[Column7]]=Table1[[#This Row],[Column9]],1,0)</f>
        <v>1</v>
      </c>
      <c r="K153" s="31">
        <v>25</v>
      </c>
      <c r="L153" s="31">
        <f>IF(Table1[[#This Row],[Column8]]=1,J153*K153,"")</f>
        <v>25</v>
      </c>
      <c r="M153" s="32" t="e">
        <f>VLOOKUP($B153,#REF!,3,FALSE)</f>
        <v>#REF!</v>
      </c>
      <c r="N153" s="32" t="e">
        <f>VLOOKUP($B153,#REF!,4,FALSE)</f>
        <v>#REF!</v>
      </c>
      <c r="O153" s="32" t="e">
        <f>VLOOKUP($B153,#REF!,5,FALSE)</f>
        <v>#REF!</v>
      </c>
      <c r="P153" s="32" t="e">
        <f>VLOOKUP($B153,#REF!,6,FALSE)</f>
        <v>#REF!</v>
      </c>
      <c r="Q153" s="32" t="e">
        <f>VLOOKUP($B153,#REF!,7,FALSE)</f>
        <v>#REF!</v>
      </c>
      <c r="R153" s="32" t="e">
        <f>VLOOKUP($B153,#REF!,8,FALSE)</f>
        <v>#REF!</v>
      </c>
      <c r="S153" s="32" t="e">
        <f>VLOOKUP($B153,#REF!,9,FALSE)</f>
        <v>#REF!</v>
      </c>
    </row>
    <row r="154" spans="1:19" ht="76" thickBot="1" x14ac:dyDescent="0.2">
      <c r="A154" s="31">
        <f t="shared" si="5"/>
        <v>152</v>
      </c>
      <c r="B154" s="37" t="s">
        <v>289</v>
      </c>
      <c r="C154" s="38" t="e">
        <f>VLOOKUP(B154,'Vendor-Security-Assessment'!A:D,2,FALSE)</f>
        <v>#N/A</v>
      </c>
      <c r="D154" s="31" t="e">
        <f>VLOOKUP(B154,'Vendor-Security-Assessment'!A:D,4,FALSE)</f>
        <v>#N/A</v>
      </c>
      <c r="E154" s="39" t="b">
        <f>IF(Table1[[#This Row],[Column11]]&gt;20,TRUE,FALSE)</f>
        <v>1</v>
      </c>
      <c r="F154" s="39" t="s">
        <v>1946</v>
      </c>
      <c r="G154" s="40" t="s">
        <v>10</v>
      </c>
      <c r="H154" s="41">
        <v>1</v>
      </c>
      <c r="I154" s="31" t="e">
        <f>VLOOKUP(B154,'Vendor-Security-Assessment'!A:D,3,FALSE)</f>
        <v>#N/A</v>
      </c>
      <c r="J154" s="31" t="e">
        <f>IF(Table1[[#This Row],[Column7]]=Table1[[#This Row],[Column9]],1,0)</f>
        <v>#N/A</v>
      </c>
      <c r="K154" s="31">
        <v>25</v>
      </c>
      <c r="L154" s="31" t="e">
        <f>IF(Table1[[#This Row],[Column8]]=1,J154*K154,"")</f>
        <v>#N/A</v>
      </c>
      <c r="M154" s="32" t="e">
        <f>VLOOKUP($B154,#REF!,3,FALSE)</f>
        <v>#REF!</v>
      </c>
      <c r="N154" s="32" t="e">
        <f>VLOOKUP($B154,#REF!,4,FALSE)</f>
        <v>#REF!</v>
      </c>
      <c r="O154" s="32" t="e">
        <f>VLOOKUP($B154,#REF!,5,FALSE)</f>
        <v>#REF!</v>
      </c>
      <c r="P154" s="32" t="e">
        <f>VLOOKUP($B154,#REF!,6,FALSE)</f>
        <v>#REF!</v>
      </c>
      <c r="Q154" s="32" t="e">
        <f>VLOOKUP($B154,#REF!,7,FALSE)</f>
        <v>#REF!</v>
      </c>
      <c r="R154" s="32" t="e">
        <f>VLOOKUP($B154,#REF!,8,FALSE)</f>
        <v>#REF!</v>
      </c>
      <c r="S154" s="32" t="e">
        <f>VLOOKUP($B154,#REF!,9,FALSE)</f>
        <v>#REF!</v>
      </c>
    </row>
    <row r="155" spans="1:19" ht="76" thickBot="1" x14ac:dyDescent="0.2">
      <c r="A155" s="31">
        <f t="shared" si="5"/>
        <v>153</v>
      </c>
      <c r="B155" s="37" t="s">
        <v>290</v>
      </c>
      <c r="C155" s="38" t="e">
        <f>VLOOKUP(B155,'Vendor-Security-Assessment'!A:D,2,FALSE)</f>
        <v>#N/A</v>
      </c>
      <c r="D155" s="31" t="e">
        <f>VLOOKUP(B155,'Vendor-Security-Assessment'!A:D,4,FALSE)</f>
        <v>#N/A</v>
      </c>
      <c r="E155" s="39" t="b">
        <f>IF(Table1[[#This Row],[Column11]]&gt;20,TRUE,FALSE)</f>
        <v>0</v>
      </c>
      <c r="F155" s="39" t="s">
        <v>1946</v>
      </c>
      <c r="G155" s="40" t="s">
        <v>10</v>
      </c>
      <c r="H155" s="41">
        <v>1</v>
      </c>
      <c r="I155" s="31" t="e">
        <f>VLOOKUP(B155,'Vendor-Security-Assessment'!A:D,3,FALSE)</f>
        <v>#N/A</v>
      </c>
      <c r="J155" s="31" t="e">
        <f>IF(VLOOKUP(Table1[[#This Row],[Column2]],#REF!,7,FALSE)="Yes",1,0)</f>
        <v>#REF!</v>
      </c>
      <c r="K155" s="31">
        <f>IF(Table1[[#This Row],[Column8]]=1,20,"")</f>
        <v>20</v>
      </c>
      <c r="L155" s="31" t="e">
        <f>IF(Table1[[#This Row],[Column8]]=1,J155*K155,"")</f>
        <v>#REF!</v>
      </c>
      <c r="M155" s="32" t="e">
        <f>VLOOKUP($B155,#REF!,3,FALSE)</f>
        <v>#REF!</v>
      </c>
      <c r="N155" s="32" t="e">
        <f>VLOOKUP($B155,#REF!,4,FALSE)</f>
        <v>#REF!</v>
      </c>
      <c r="O155" s="32" t="e">
        <f>VLOOKUP($B155,#REF!,5,FALSE)</f>
        <v>#REF!</v>
      </c>
      <c r="P155" s="32" t="e">
        <f>VLOOKUP($B155,#REF!,6,FALSE)</f>
        <v>#REF!</v>
      </c>
      <c r="Q155" s="32" t="e">
        <f>VLOOKUP($B155,#REF!,7,FALSE)</f>
        <v>#REF!</v>
      </c>
      <c r="R155" s="32" t="e">
        <f>VLOOKUP($B155,#REF!,8,FALSE)</f>
        <v>#REF!</v>
      </c>
      <c r="S155" s="32" t="e">
        <f>VLOOKUP($B155,#REF!,9,FALSE)</f>
        <v>#REF!</v>
      </c>
    </row>
    <row r="156" spans="1:19" ht="76" thickBot="1" x14ac:dyDescent="0.2">
      <c r="A156" s="31">
        <f t="shared" si="5"/>
        <v>154</v>
      </c>
      <c r="B156" s="37" t="s">
        <v>291</v>
      </c>
      <c r="C156" s="38" t="e">
        <f>VLOOKUP(B156,'Vendor-Security-Assessment'!A:D,2,FALSE)</f>
        <v>#N/A</v>
      </c>
      <c r="D156" s="31" t="e">
        <f>VLOOKUP(B156,'Vendor-Security-Assessment'!A:D,4,FALSE)</f>
        <v>#N/A</v>
      </c>
      <c r="E156" s="39" t="b">
        <f>IF(Table1[[#This Row],[Column11]]&gt;20,TRUE,FALSE)</f>
        <v>1</v>
      </c>
      <c r="F156" s="39" t="s">
        <v>1946</v>
      </c>
      <c r="G156" s="40" t="s">
        <v>10</v>
      </c>
      <c r="H156" s="41">
        <v>1</v>
      </c>
      <c r="I156" s="31" t="e">
        <f>VLOOKUP(B156,'Vendor-Security-Assessment'!A:D,3,FALSE)</f>
        <v>#N/A</v>
      </c>
      <c r="J156" s="31" t="e">
        <f>IF(Table1[[#This Row],[Column7]]=Table1[[#This Row],[Column9]],1,0)</f>
        <v>#N/A</v>
      </c>
      <c r="K156" s="31">
        <v>25</v>
      </c>
      <c r="L156" s="31" t="e">
        <f>IF(Table1[[#This Row],[Column8]]=1,J156*K156,"")</f>
        <v>#N/A</v>
      </c>
      <c r="M156" s="32" t="e">
        <f>VLOOKUP($B156,#REF!,3,FALSE)</f>
        <v>#REF!</v>
      </c>
      <c r="N156" s="32" t="e">
        <f>VLOOKUP($B156,#REF!,4,FALSE)</f>
        <v>#REF!</v>
      </c>
      <c r="O156" s="32" t="e">
        <f>VLOOKUP($B156,#REF!,5,FALSE)</f>
        <v>#REF!</v>
      </c>
      <c r="P156" s="32" t="e">
        <f>VLOOKUP($B156,#REF!,6,FALSE)</f>
        <v>#REF!</v>
      </c>
      <c r="Q156" s="32" t="e">
        <f>VLOOKUP($B156,#REF!,7,FALSE)</f>
        <v>#REF!</v>
      </c>
      <c r="R156" s="32" t="e">
        <f>VLOOKUP($B156,#REF!,8,FALSE)</f>
        <v>#REF!</v>
      </c>
      <c r="S156" s="32" t="e">
        <f>VLOOKUP($B156,#REF!,9,FALSE)</f>
        <v>#REF!</v>
      </c>
    </row>
    <row r="157" spans="1:19" ht="76" thickBot="1" x14ac:dyDescent="0.2">
      <c r="A157" s="31">
        <f t="shared" si="5"/>
        <v>155</v>
      </c>
      <c r="B157" s="37" t="s">
        <v>292</v>
      </c>
      <c r="C157" s="38" t="e">
        <f>VLOOKUP(B157,'Vendor-Security-Assessment'!A:D,2,FALSE)</f>
        <v>#N/A</v>
      </c>
      <c r="D157" s="31" t="e">
        <f>VLOOKUP(B157,'Vendor-Security-Assessment'!A:D,4,FALSE)</f>
        <v>#N/A</v>
      </c>
      <c r="E157" s="39" t="b">
        <f>IF(Table1[[#This Row],[Column11]]&gt;20,TRUE,FALSE)</f>
        <v>1</v>
      </c>
      <c r="F157" s="39" t="s">
        <v>1946</v>
      </c>
      <c r="G157" s="40" t="s">
        <v>10</v>
      </c>
      <c r="H157" s="41">
        <v>1</v>
      </c>
      <c r="I157" s="31" t="e">
        <f>VLOOKUP(B157,'Vendor-Security-Assessment'!A:D,3,FALSE)</f>
        <v>#N/A</v>
      </c>
      <c r="J157" s="31" t="e">
        <f>IF(Table1[[#This Row],[Column7]]=Table1[[#This Row],[Column9]],1,0)</f>
        <v>#N/A</v>
      </c>
      <c r="K157" s="31">
        <v>25</v>
      </c>
      <c r="L157" s="31" t="e">
        <f>IF(Table1[[#This Row],[Column8]]=1,J157*K157,"")</f>
        <v>#N/A</v>
      </c>
      <c r="M157" s="32" t="e">
        <f>VLOOKUP($B157,#REF!,3,FALSE)</f>
        <v>#REF!</v>
      </c>
      <c r="N157" s="32" t="e">
        <f>VLOOKUP($B157,#REF!,4,FALSE)</f>
        <v>#REF!</v>
      </c>
      <c r="O157" s="32" t="e">
        <f>VLOOKUP($B157,#REF!,5,FALSE)</f>
        <v>#REF!</v>
      </c>
      <c r="P157" s="32" t="e">
        <f>VLOOKUP($B157,#REF!,6,FALSE)</f>
        <v>#REF!</v>
      </c>
      <c r="Q157" s="32" t="e">
        <f>VLOOKUP($B157,#REF!,7,FALSE)</f>
        <v>#REF!</v>
      </c>
      <c r="R157" s="32" t="e">
        <f>VLOOKUP($B157,#REF!,8,FALSE)</f>
        <v>#REF!</v>
      </c>
      <c r="S157" s="32" t="e">
        <f>VLOOKUP($B157,#REF!,9,FALSE)</f>
        <v>#REF!</v>
      </c>
    </row>
    <row r="158" spans="1:19" ht="76" thickBot="1" x14ac:dyDescent="0.2">
      <c r="A158" s="31">
        <f t="shared" si="5"/>
        <v>156</v>
      </c>
      <c r="B158" s="37" t="s">
        <v>293</v>
      </c>
      <c r="C158" s="38" t="e">
        <f>VLOOKUP(B158,'Vendor-Security-Assessment'!A:D,2,FALSE)</f>
        <v>#N/A</v>
      </c>
      <c r="D158" s="31" t="e">
        <f>VLOOKUP(B158,'Vendor-Security-Assessment'!A:D,4,FALSE)</f>
        <v>#N/A</v>
      </c>
      <c r="E158" s="39" t="b">
        <f>IF(Table1[[#This Row],[Column11]]&gt;20,TRUE,FALSE)</f>
        <v>0</v>
      </c>
      <c r="F158" s="39" t="s">
        <v>1946</v>
      </c>
      <c r="G158" s="40" t="s">
        <v>10</v>
      </c>
      <c r="H158" s="41">
        <v>1</v>
      </c>
      <c r="I158" s="31" t="e">
        <f>VLOOKUP(B158,'Vendor-Security-Assessment'!A:D,3,FALSE)</f>
        <v>#N/A</v>
      </c>
      <c r="J158" s="31" t="e">
        <f>IF(Table1[[#This Row],[Column7]]=Table1[[#This Row],[Column9]],1,0)</f>
        <v>#N/A</v>
      </c>
      <c r="K158" s="31">
        <f>IF(Table1[[#This Row],[Column8]]=1,20,"")</f>
        <v>20</v>
      </c>
      <c r="L158" s="31" t="e">
        <f>IF(Table1[[#This Row],[Column8]]=1,J158*K158,"")</f>
        <v>#N/A</v>
      </c>
      <c r="M158" s="32" t="e">
        <f>VLOOKUP($B158,#REF!,3,FALSE)</f>
        <v>#REF!</v>
      </c>
      <c r="N158" s="32" t="e">
        <f>VLOOKUP($B158,#REF!,4,FALSE)</f>
        <v>#REF!</v>
      </c>
      <c r="O158" s="32" t="e">
        <f>VLOOKUP($B158,#REF!,5,FALSE)</f>
        <v>#REF!</v>
      </c>
      <c r="P158" s="32" t="e">
        <f>VLOOKUP($B158,#REF!,6,FALSE)</f>
        <v>#REF!</v>
      </c>
      <c r="Q158" s="32" t="e">
        <f>VLOOKUP($B158,#REF!,7,FALSE)</f>
        <v>#REF!</v>
      </c>
      <c r="R158" s="32" t="e">
        <f>VLOOKUP($B158,#REF!,8,FALSE)</f>
        <v>#REF!</v>
      </c>
      <c r="S158" s="32" t="e">
        <f>VLOOKUP($B158,#REF!,9,FALSE)</f>
        <v>#REF!</v>
      </c>
    </row>
    <row r="159" spans="1:19" ht="76" thickBot="1" x14ac:dyDescent="0.2">
      <c r="A159" s="31">
        <f t="shared" si="5"/>
        <v>157</v>
      </c>
      <c r="B159" s="37" t="s">
        <v>294</v>
      </c>
      <c r="C159" s="38" t="e">
        <f>VLOOKUP(B159,'Vendor-Security-Assessment'!A:D,2,FALSE)</f>
        <v>#N/A</v>
      </c>
      <c r="D159" s="31" t="e">
        <f>VLOOKUP(B159,'Vendor-Security-Assessment'!A:D,4,FALSE)</f>
        <v>#N/A</v>
      </c>
      <c r="E159" s="39" t="b">
        <f>IF(Table1[[#This Row],[Column11]]&gt;20,TRUE,FALSE)</f>
        <v>1</v>
      </c>
      <c r="F159" s="39" t="s">
        <v>1946</v>
      </c>
      <c r="G159" s="40" t="s">
        <v>10</v>
      </c>
      <c r="H159" s="41">
        <v>1</v>
      </c>
      <c r="I159" s="31" t="e">
        <f>VLOOKUP(B159,'Vendor-Security-Assessment'!A:D,3,FALSE)</f>
        <v>#N/A</v>
      </c>
      <c r="J159" s="31" t="e">
        <f>IF(Table1[[#This Row],[Column7]]=Table1[[#This Row],[Column9]],1,0)</f>
        <v>#N/A</v>
      </c>
      <c r="K159" s="31">
        <v>25</v>
      </c>
      <c r="L159" s="31" t="e">
        <f>IF(Table1[[#This Row],[Column8]]=1,J159*K159,"")</f>
        <v>#N/A</v>
      </c>
      <c r="M159" s="32" t="e">
        <f>VLOOKUP($B159,#REF!,3,FALSE)</f>
        <v>#REF!</v>
      </c>
      <c r="N159" s="32" t="e">
        <f>VLOOKUP($B159,#REF!,4,FALSE)</f>
        <v>#REF!</v>
      </c>
      <c r="O159" s="32" t="e">
        <f>VLOOKUP($B159,#REF!,5,FALSE)</f>
        <v>#REF!</v>
      </c>
      <c r="P159" s="32" t="e">
        <f>VLOOKUP($B159,#REF!,6,FALSE)</f>
        <v>#REF!</v>
      </c>
      <c r="Q159" s="32" t="e">
        <f>VLOOKUP($B159,#REF!,7,FALSE)</f>
        <v>#REF!</v>
      </c>
      <c r="R159" s="32" t="e">
        <f>VLOOKUP($B159,#REF!,8,FALSE)</f>
        <v>#REF!</v>
      </c>
      <c r="S159" s="32" t="e">
        <f>VLOOKUP($B159,#REF!,9,FALSE)</f>
        <v>#REF!</v>
      </c>
    </row>
    <row r="160" spans="1:19" ht="76" thickBot="1" x14ac:dyDescent="0.2">
      <c r="A160" s="31">
        <f t="shared" si="5"/>
        <v>158</v>
      </c>
      <c r="B160" s="37" t="s">
        <v>295</v>
      </c>
      <c r="C160" s="38" t="e">
        <f>VLOOKUP(B160,'Vendor-Security-Assessment'!A:D,2,FALSE)</f>
        <v>#N/A</v>
      </c>
      <c r="D160" s="31" t="e">
        <f>VLOOKUP(B160,'Vendor-Security-Assessment'!A:D,4,FALSE)</f>
        <v>#N/A</v>
      </c>
      <c r="E160" s="39" t="b">
        <f>IF(Table1[[#This Row],[Column11]]&gt;20,TRUE,FALSE)</f>
        <v>0</v>
      </c>
      <c r="F160" s="39" t="s">
        <v>1946</v>
      </c>
      <c r="G160" s="40" t="s">
        <v>10</v>
      </c>
      <c r="H160" s="41">
        <v>1</v>
      </c>
      <c r="I160" s="31" t="e">
        <f>VLOOKUP(B160,'Vendor-Security-Assessment'!A:D,3,FALSE)</f>
        <v>#N/A</v>
      </c>
      <c r="J160" s="31" t="e">
        <f>IF(Table1[[#This Row],[Column7]]=Table1[[#This Row],[Column9]],1,0)</f>
        <v>#N/A</v>
      </c>
      <c r="K160" s="31">
        <f>IF(Table1[[#This Row],[Column8]]=1,20,"")</f>
        <v>20</v>
      </c>
      <c r="L160" s="31" t="e">
        <f>IF(Table1[[#This Row],[Column8]]=1,J160*K160,"")</f>
        <v>#N/A</v>
      </c>
      <c r="M160" s="32" t="e">
        <f>VLOOKUP($B160,#REF!,3,FALSE)</f>
        <v>#REF!</v>
      </c>
      <c r="N160" s="32" t="e">
        <f>VLOOKUP($B160,#REF!,4,FALSE)</f>
        <v>#REF!</v>
      </c>
      <c r="O160" s="32" t="e">
        <f>VLOOKUP($B160,#REF!,5,FALSE)</f>
        <v>#REF!</v>
      </c>
      <c r="P160" s="32" t="e">
        <f>VLOOKUP($B160,#REF!,6,FALSE)</f>
        <v>#REF!</v>
      </c>
      <c r="Q160" s="32" t="e">
        <f>VLOOKUP($B160,#REF!,7,FALSE)</f>
        <v>#REF!</v>
      </c>
      <c r="R160" s="32" t="e">
        <f>VLOOKUP($B160,#REF!,8,FALSE)</f>
        <v>#REF!</v>
      </c>
      <c r="S160" s="32" t="e">
        <f>VLOOKUP($B160,#REF!,9,FALSE)</f>
        <v>#REF!</v>
      </c>
    </row>
    <row r="161" spans="1:19" ht="76" thickBot="1" x14ac:dyDescent="0.2">
      <c r="A161" s="31">
        <f t="shared" si="5"/>
        <v>159</v>
      </c>
      <c r="B161" s="37" t="s">
        <v>296</v>
      </c>
      <c r="C161" s="38" t="e">
        <f>VLOOKUP(B161,'Vendor-Security-Assessment'!A:D,2,FALSE)</f>
        <v>#N/A</v>
      </c>
      <c r="D161" s="31" t="e">
        <f>VLOOKUP(B161,'Vendor-Security-Assessment'!A:D,4,FALSE)</f>
        <v>#N/A</v>
      </c>
      <c r="E161" s="39" t="b">
        <f>IF(Table1[[#This Row],[Column11]]&gt;20,TRUE,FALSE)</f>
        <v>0</v>
      </c>
      <c r="F161" s="39" t="s">
        <v>1946</v>
      </c>
      <c r="G161" s="40" t="s">
        <v>10</v>
      </c>
      <c r="H161" s="41">
        <v>1</v>
      </c>
      <c r="I161" s="31" t="e">
        <f>VLOOKUP(B161,'Vendor-Security-Assessment'!A:D,3,FALSE)</f>
        <v>#N/A</v>
      </c>
      <c r="J161" s="31" t="e">
        <f>IF(Table1[[#This Row],[Column7]]=Table1[[#This Row],[Column9]],1,0)</f>
        <v>#N/A</v>
      </c>
      <c r="K161" s="31">
        <f>IF(Table1[[#This Row],[Column8]]=1,20,"")</f>
        <v>20</v>
      </c>
      <c r="L161" s="31" t="e">
        <f>IF(Table1[[#This Row],[Column8]]=1,J161*K161,"")</f>
        <v>#N/A</v>
      </c>
      <c r="M161" s="32" t="e">
        <f>VLOOKUP($B161,#REF!,3,FALSE)</f>
        <v>#REF!</v>
      </c>
      <c r="N161" s="32" t="e">
        <f>VLOOKUP($B161,#REF!,4,FALSE)</f>
        <v>#REF!</v>
      </c>
      <c r="O161" s="32" t="e">
        <f>VLOOKUP($B161,#REF!,5,FALSE)</f>
        <v>#REF!</v>
      </c>
      <c r="P161" s="32" t="e">
        <f>VLOOKUP($B161,#REF!,6,FALSE)</f>
        <v>#REF!</v>
      </c>
      <c r="Q161" s="32" t="e">
        <f>VLOOKUP($B161,#REF!,7,FALSE)</f>
        <v>#REF!</v>
      </c>
      <c r="R161" s="32" t="e">
        <f>VLOOKUP($B161,#REF!,8,FALSE)</f>
        <v>#REF!</v>
      </c>
      <c r="S161" s="32" t="e">
        <f>VLOOKUP($B161,#REF!,9,FALSE)</f>
        <v>#REF!</v>
      </c>
    </row>
    <row r="162" spans="1:19" ht="76" thickBot="1" x14ac:dyDescent="0.2">
      <c r="A162" s="31">
        <f t="shared" si="5"/>
        <v>160</v>
      </c>
      <c r="B162" s="37" t="s">
        <v>297</v>
      </c>
      <c r="C162" s="38" t="e">
        <f>VLOOKUP(B162,'Vendor-Security-Assessment'!A:D,2,FALSE)</f>
        <v>#N/A</v>
      </c>
      <c r="D162" s="31" t="e">
        <f>VLOOKUP(B162,'Vendor-Security-Assessment'!A:D,4,FALSE)</f>
        <v>#N/A</v>
      </c>
      <c r="E162" s="39" t="b">
        <f>IF(Table1[[#This Row],[Column11]]&gt;20,TRUE,FALSE)</f>
        <v>0</v>
      </c>
      <c r="F162" s="39" t="s">
        <v>1946</v>
      </c>
      <c r="G162" s="40" t="s">
        <v>10</v>
      </c>
      <c r="H162" s="41">
        <v>1</v>
      </c>
      <c r="I162" s="31" t="e">
        <f>VLOOKUP(B162,'Vendor-Security-Assessment'!A:D,3,FALSE)</f>
        <v>#N/A</v>
      </c>
      <c r="J162" s="31" t="e">
        <f>IF(Table1[[#This Row],[Column7]]=Table1[[#This Row],[Column9]],1,0)</f>
        <v>#N/A</v>
      </c>
      <c r="K162" s="31">
        <f>IF(Table1[[#This Row],[Column8]]=1,15,"")</f>
        <v>15</v>
      </c>
      <c r="L162" s="31" t="e">
        <f>IF(Table1[[#This Row],[Column8]]=1,J162*K162,"")</f>
        <v>#N/A</v>
      </c>
      <c r="M162" s="32" t="e">
        <f>VLOOKUP($B162,#REF!,3,FALSE)</f>
        <v>#REF!</v>
      </c>
      <c r="N162" s="32" t="e">
        <f>VLOOKUP($B162,#REF!,4,FALSE)</f>
        <v>#REF!</v>
      </c>
      <c r="O162" s="32" t="e">
        <f>VLOOKUP($B162,#REF!,5,FALSE)</f>
        <v>#REF!</v>
      </c>
      <c r="P162" s="32" t="e">
        <f>VLOOKUP($B162,#REF!,6,FALSE)</f>
        <v>#REF!</v>
      </c>
      <c r="Q162" s="32" t="e">
        <f>VLOOKUP($B162,#REF!,7,FALSE)</f>
        <v>#REF!</v>
      </c>
      <c r="R162" s="32" t="e">
        <f>VLOOKUP($B162,#REF!,8,FALSE)</f>
        <v>#REF!</v>
      </c>
      <c r="S162" s="32" t="e">
        <f>VLOOKUP($B162,#REF!,9,FALSE)</f>
        <v>#REF!</v>
      </c>
    </row>
    <row r="163" spans="1:19" ht="151" thickBot="1" x14ac:dyDescent="0.2">
      <c r="A163" s="31">
        <f t="shared" si="5"/>
        <v>161</v>
      </c>
      <c r="B163" s="37" t="str">
        <f>IF(I134="Yes","FIDP-11","")</f>
        <v>FIDP-11</v>
      </c>
      <c r="C163" s="38" t="str">
        <f>VLOOKUP(B163,'Vendor-Security-Assessment'!A:D,2,FALSE)</f>
        <v>Is intrusion monitoring performed internally or by a third-party service?</v>
      </c>
      <c r="D163" s="31">
        <f>VLOOKUP(B163,'Vendor-Security-Assessment'!A:D,4,FALSE)</f>
        <v>0</v>
      </c>
      <c r="E163" s="39" t="e">
        <f>IF(Table1[[#This Row],[Column11]]&gt;20,TRUE,FALSE)</f>
        <v>#N/A</v>
      </c>
      <c r="F163" s="39" t="s">
        <v>1946</v>
      </c>
      <c r="G163" s="40" t="s">
        <v>10</v>
      </c>
      <c r="H163" s="41" t="e">
        <f>IF(I162="Yes",1,0)</f>
        <v>#N/A</v>
      </c>
      <c r="I163" s="31" t="str">
        <f>VLOOKUP(B163,'Vendor-Security-Assessment'!A:D,3,FALSE)</f>
        <v>Internally &amp; 3rd party combination</v>
      </c>
      <c r="J163" s="31" t="e">
        <f>IF(VLOOKUP(Table1[[#This Row],[Column2]],#REF!,7,FALSE)="Yes",1,0)</f>
        <v>#REF!</v>
      </c>
      <c r="K163" s="31" t="e">
        <f>IF(Table1[[#This Row],[Column8]]=1,20,"")</f>
        <v>#N/A</v>
      </c>
      <c r="L163" s="31" t="e">
        <f>IF(Table1[[#This Row],[Column8]]=1,J163*K163,"")</f>
        <v>#N/A</v>
      </c>
      <c r="M163" s="32" t="e">
        <f>VLOOKUP($B163,#REF!,3,FALSE)</f>
        <v>#REF!</v>
      </c>
      <c r="N163" s="32" t="e">
        <f>VLOOKUP($B163,#REF!,4,FALSE)</f>
        <v>#REF!</v>
      </c>
      <c r="O163" s="32" t="e">
        <f>VLOOKUP($B163,#REF!,5,FALSE)</f>
        <v>#REF!</v>
      </c>
      <c r="P163" s="32" t="e">
        <f>VLOOKUP($B163,#REF!,6,FALSE)</f>
        <v>#REF!</v>
      </c>
      <c r="Q163" s="32" t="e">
        <f>VLOOKUP($B163,#REF!,7,FALSE)</f>
        <v>#REF!</v>
      </c>
      <c r="R163" s="32" t="e">
        <f>VLOOKUP($B163,#REF!,8,FALSE)</f>
        <v>#REF!</v>
      </c>
      <c r="S163" s="32" t="e">
        <f>VLOOKUP($B163,#REF!,9,FALSE)</f>
        <v>#REF!</v>
      </c>
    </row>
    <row r="164" spans="1:19" ht="76" thickBot="1" x14ac:dyDescent="0.2">
      <c r="A164" s="31">
        <f t="shared" si="5"/>
        <v>162</v>
      </c>
      <c r="B164" s="37" t="s">
        <v>299</v>
      </c>
      <c r="C164" s="38" t="str">
        <f>VLOOKUP(B164,'Vendor-Security-Assessment'!A:D,2,FALSE)</f>
        <v>Are audit logs available for all changes to the network, firewall, IDS, and IPS systems?</v>
      </c>
      <c r="D164" s="31">
        <f>VLOOKUP(B164,'Vendor-Security-Assessment'!A:D,4,FALSE)</f>
        <v>0</v>
      </c>
      <c r="E164" s="39" t="b">
        <f>IF(Table1[[#This Row],[Column11]]&gt;20,TRUE,FALSE)</f>
        <v>1</v>
      </c>
      <c r="F164" s="39" t="s">
        <v>1946</v>
      </c>
      <c r="G164" s="40" t="s">
        <v>10</v>
      </c>
      <c r="H164" s="41">
        <v>1</v>
      </c>
      <c r="I164" s="31" t="str">
        <f>VLOOKUP(B164,'Vendor-Security-Assessment'!A:D,3,FALSE)</f>
        <v>Yes</v>
      </c>
      <c r="J164" s="31">
        <f>IF(Table1[[#This Row],[Column7]]=Table1[[#This Row],[Column9]],1,0)</f>
        <v>1</v>
      </c>
      <c r="K164" s="31">
        <f>IF(Table1[[#This Row],[Column8]]=1,25,"")</f>
        <v>25</v>
      </c>
      <c r="L164" s="31">
        <f>IF(Table1[[#This Row],[Column8]]=1,J164*K164,"")</f>
        <v>25</v>
      </c>
      <c r="M164" s="32" t="e">
        <f>VLOOKUP($B164,#REF!,3,FALSE)</f>
        <v>#REF!</v>
      </c>
      <c r="N164" s="32" t="e">
        <f>VLOOKUP($B164,#REF!,4,FALSE)</f>
        <v>#REF!</v>
      </c>
      <c r="O164" s="32" t="e">
        <f>VLOOKUP($B164,#REF!,5,FALSE)</f>
        <v>#REF!</v>
      </c>
      <c r="P164" s="32" t="e">
        <f>VLOOKUP($B164,#REF!,6,FALSE)</f>
        <v>#REF!</v>
      </c>
      <c r="Q164" s="32" t="e">
        <f>VLOOKUP($B164,#REF!,7,FALSE)</f>
        <v>#REF!</v>
      </c>
      <c r="R164" s="32" t="e">
        <f>VLOOKUP($B164,#REF!,8,FALSE)</f>
        <v>#REF!</v>
      </c>
      <c r="S164" s="32" t="e">
        <f>VLOOKUP($B164,#REF!,9,FALSE)</f>
        <v>#REF!</v>
      </c>
    </row>
    <row r="165" spans="1:19" ht="46" thickBot="1" x14ac:dyDescent="0.2">
      <c r="A165" s="31">
        <f t="shared" si="5"/>
        <v>163</v>
      </c>
      <c r="B165" s="37" t="s">
        <v>300</v>
      </c>
      <c r="C165" s="38" t="e">
        <f>VLOOKUP(B165,'Vendor-Security-Assessment'!A:D,2,FALSE)</f>
        <v>#N/A</v>
      </c>
      <c r="D165" s="31" t="e">
        <f>VLOOKUP(B165,'Vendor-Security-Assessment'!A:D,4,FALSE)</f>
        <v>#N/A</v>
      </c>
      <c r="E165" s="39" t="b">
        <f>IF(Table1[[#This Row],[Column11]]&gt;20,TRUE,FALSE)</f>
        <v>0</v>
      </c>
      <c r="F165" s="39" t="s">
        <v>1947</v>
      </c>
      <c r="G165" s="40" t="s">
        <v>10</v>
      </c>
      <c r="H165" s="41">
        <v>1</v>
      </c>
      <c r="I165" s="31" t="e">
        <f>VLOOKUP(B165,'Vendor-Security-Assessment'!A:D,3,FALSE)</f>
        <v>#N/A</v>
      </c>
      <c r="J165" s="31" t="e">
        <f>IF(VLOOKUP(Table1[[#This Row],[Column2]],#REF!,7,FALSE)="Yes",1,0)</f>
        <v>#REF!</v>
      </c>
      <c r="K165" s="31">
        <f>IF(Table1[[#This Row],[Column8]]=1,15,"")</f>
        <v>15</v>
      </c>
      <c r="L165" s="31" t="e">
        <f>IF(Table1[[#This Row],[Column8]]=1,J165*K165,"")</f>
        <v>#REF!</v>
      </c>
      <c r="M165" s="32" t="e">
        <f>VLOOKUP($B165,#REF!,3,FALSE)</f>
        <v>#REF!</v>
      </c>
      <c r="N165" s="32" t="e">
        <f>VLOOKUP($B165,#REF!,4,FALSE)</f>
        <v>#REF!</v>
      </c>
      <c r="O165" s="32" t="e">
        <f>VLOOKUP($B165,#REF!,5,FALSE)</f>
        <v>#REF!</v>
      </c>
      <c r="P165" s="32" t="e">
        <f>VLOOKUP($B165,#REF!,6,FALSE)</f>
        <v>#REF!</v>
      </c>
      <c r="Q165" s="32" t="e">
        <f>VLOOKUP($B165,#REF!,7,FALSE)</f>
        <v>#REF!</v>
      </c>
      <c r="R165" s="32" t="e">
        <f>VLOOKUP($B165,#REF!,8,FALSE)</f>
        <v>#REF!</v>
      </c>
      <c r="S165" s="32" t="e">
        <f>VLOOKUP($B165,#REF!,9,FALSE)</f>
        <v>#REF!</v>
      </c>
    </row>
    <row r="166" spans="1:19" ht="46" thickBot="1" x14ac:dyDescent="0.2">
      <c r="A166" s="31">
        <f t="shared" si="5"/>
        <v>164</v>
      </c>
      <c r="B166" s="37" t="s">
        <v>301</v>
      </c>
      <c r="C166" s="38" t="e">
        <f>VLOOKUP(B166,'Vendor-Security-Assessment'!A:D,2,FALSE)</f>
        <v>#N/A</v>
      </c>
      <c r="D166" s="31" t="e">
        <f>VLOOKUP(B166,'Vendor-Security-Assessment'!A:D,4,FALSE)</f>
        <v>#N/A</v>
      </c>
      <c r="E166" s="39" t="b">
        <f>IF(Table1[[#This Row],[Column11]]&gt;20,TRUE,FALSE)</f>
        <v>0</v>
      </c>
      <c r="F166" s="39" t="s">
        <v>1947</v>
      </c>
      <c r="G166" s="40" t="s">
        <v>10</v>
      </c>
      <c r="H166" s="41">
        <v>1</v>
      </c>
      <c r="I166" s="31" t="e">
        <f>VLOOKUP(B166,'Vendor-Security-Assessment'!A:D,3,FALSE)</f>
        <v>#N/A</v>
      </c>
      <c r="J166" s="31" t="e">
        <f>IF(VLOOKUP(Table1[[#This Row],[Column2]],#REF!,7,FALSE)="Yes",1,0)</f>
        <v>#REF!</v>
      </c>
      <c r="K166" s="31">
        <f>IF(Table1[[#This Row],[Column8]]=1,20,"")</f>
        <v>20</v>
      </c>
      <c r="L166" s="31" t="e">
        <f>IF(Table1[[#This Row],[Column8]]=1,J166*K166,"")</f>
        <v>#REF!</v>
      </c>
      <c r="M166" s="32" t="e">
        <f>VLOOKUP($B166,#REF!,3,FALSE)</f>
        <v>#REF!</v>
      </c>
      <c r="N166" s="32" t="e">
        <f>VLOOKUP($B166,#REF!,4,FALSE)</f>
        <v>#REF!</v>
      </c>
      <c r="O166" s="32" t="e">
        <f>VLOOKUP($B166,#REF!,5,FALSE)</f>
        <v>#REF!</v>
      </c>
      <c r="P166" s="32" t="e">
        <f>VLOOKUP($B166,#REF!,6,FALSE)</f>
        <v>#REF!</v>
      </c>
      <c r="Q166" s="32" t="e">
        <f>VLOOKUP($B166,#REF!,7,FALSE)</f>
        <v>#REF!</v>
      </c>
      <c r="R166" s="32" t="e">
        <f>VLOOKUP($B166,#REF!,8,FALSE)</f>
        <v>#REF!</v>
      </c>
      <c r="S166" s="32" t="e">
        <f>VLOOKUP($B166,#REF!,9,FALSE)</f>
        <v>#REF!</v>
      </c>
    </row>
    <row r="167" spans="1:19" ht="46" thickBot="1" x14ac:dyDescent="0.2">
      <c r="A167" s="31">
        <f t="shared" si="5"/>
        <v>165</v>
      </c>
      <c r="B167" s="37" t="s">
        <v>302</v>
      </c>
      <c r="C167" s="38" t="e">
        <f>VLOOKUP(B167,'Vendor-Security-Assessment'!A:D,2,FALSE)</f>
        <v>#N/A</v>
      </c>
      <c r="D167" s="31" t="e">
        <f>VLOOKUP(B167,'Vendor-Security-Assessment'!A:D,4,FALSE)</f>
        <v>#N/A</v>
      </c>
      <c r="E167" s="39" t="b">
        <f>IF(Table1[[#This Row],[Column11]]&gt;20,TRUE,FALSE)</f>
        <v>1</v>
      </c>
      <c r="F167" s="39" t="s">
        <v>1947</v>
      </c>
      <c r="G167" s="40" t="s">
        <v>10</v>
      </c>
      <c r="H167" s="41">
        <v>1</v>
      </c>
      <c r="I167" s="31" t="e">
        <f>VLOOKUP(B167,'Vendor-Security-Assessment'!A:D,3,FALSE)</f>
        <v>#N/A</v>
      </c>
      <c r="J167" s="31" t="e">
        <f>IF(Table1[[#This Row],[Column7]]=Table1[[#This Row],[Column9]],1,0)</f>
        <v>#N/A</v>
      </c>
      <c r="K167" s="31">
        <f>IF(Table1[[#This Row],[Column8]]=1,25,"")</f>
        <v>25</v>
      </c>
      <c r="L167" s="31" t="e">
        <f>IF(Table1[[#This Row],[Column8]]=1,J167*K167,"")</f>
        <v>#N/A</v>
      </c>
      <c r="M167" s="32" t="e">
        <f>VLOOKUP($B167,#REF!,3,FALSE)</f>
        <v>#REF!</v>
      </c>
      <c r="N167" s="32" t="e">
        <f>VLOOKUP($B167,#REF!,4,FALSE)</f>
        <v>#REF!</v>
      </c>
      <c r="O167" s="32" t="e">
        <f>VLOOKUP($B167,#REF!,5,FALSE)</f>
        <v>#REF!</v>
      </c>
      <c r="P167" s="32" t="e">
        <f>VLOOKUP($B167,#REF!,6,FALSE)</f>
        <v>#REF!</v>
      </c>
      <c r="Q167" s="32" t="e">
        <f>VLOOKUP($B167,#REF!,7,FALSE)</f>
        <v>#REF!</v>
      </c>
      <c r="R167" s="32" t="e">
        <f>VLOOKUP($B167,#REF!,8,FALSE)</f>
        <v>#REF!</v>
      </c>
      <c r="S167" s="32" t="e">
        <f>VLOOKUP($B167,#REF!,9,FALSE)</f>
        <v>#REF!</v>
      </c>
    </row>
    <row r="168" spans="1:19" ht="46" thickBot="1" x14ac:dyDescent="0.2">
      <c r="A168" s="31">
        <f t="shared" si="5"/>
        <v>166</v>
      </c>
      <c r="B168" s="37" t="s">
        <v>303</v>
      </c>
      <c r="C168" s="38" t="e">
        <f>VLOOKUP(B168,'Vendor-Security-Assessment'!A:D,2,FALSE)</f>
        <v>#N/A</v>
      </c>
      <c r="D168" s="31" t="e">
        <f>VLOOKUP(B168,'Vendor-Security-Assessment'!A:D,4,FALSE)</f>
        <v>#N/A</v>
      </c>
      <c r="E168" s="39" t="b">
        <f>IF(Table1[[#This Row],[Column11]]&gt;20,TRUE,FALSE)</f>
        <v>0</v>
      </c>
      <c r="F168" s="39" t="s">
        <v>1947</v>
      </c>
      <c r="G168" s="40" t="s">
        <v>14</v>
      </c>
      <c r="H168" s="41">
        <v>1</v>
      </c>
      <c r="I168" s="31" t="e">
        <f>VLOOKUP(B168,'Vendor-Security-Assessment'!A:D,3,FALSE)</f>
        <v>#N/A</v>
      </c>
      <c r="J168" s="31" t="e">
        <f>IF(Table1[[#This Row],[Column7]]=Table1[[#This Row],[Column9]],1,0)</f>
        <v>#N/A</v>
      </c>
      <c r="K168" s="31">
        <f>IF(Table1[[#This Row],[Column8]]=1,20,"")</f>
        <v>20</v>
      </c>
      <c r="L168" s="31" t="e">
        <f>IF(Table1[[#This Row],[Column8]]=1,J168*K168,"")</f>
        <v>#N/A</v>
      </c>
      <c r="M168" s="32" t="e">
        <f>VLOOKUP($B168,#REF!,3,FALSE)</f>
        <v>#REF!</v>
      </c>
      <c r="N168" s="32" t="e">
        <f>VLOOKUP($B168,#REF!,4,FALSE)</f>
        <v>#REF!</v>
      </c>
      <c r="O168" s="32" t="e">
        <f>VLOOKUP($B168,#REF!,5,FALSE)</f>
        <v>#REF!</v>
      </c>
      <c r="P168" s="32" t="e">
        <f>VLOOKUP($B168,#REF!,6,FALSE)</f>
        <v>#REF!</v>
      </c>
      <c r="Q168" s="32" t="e">
        <f>VLOOKUP($B168,#REF!,7,FALSE)</f>
        <v>#REF!</v>
      </c>
      <c r="R168" s="32" t="e">
        <f>VLOOKUP($B168,#REF!,8,FALSE)</f>
        <v>#REF!</v>
      </c>
      <c r="S168" s="32" t="e">
        <f>VLOOKUP($B168,#REF!,9,FALSE)</f>
        <v>#REF!</v>
      </c>
    </row>
    <row r="169" spans="1:19" ht="46" thickBot="1" x14ac:dyDescent="0.2">
      <c r="A169" s="31">
        <f t="shared" si="5"/>
        <v>167</v>
      </c>
      <c r="B169" s="37" t="s">
        <v>304</v>
      </c>
      <c r="C169" s="38" t="e">
        <f>VLOOKUP(B169,'Vendor-Security-Assessment'!A:D,2,FALSE)</f>
        <v>#N/A</v>
      </c>
      <c r="D169" s="31" t="e">
        <f>VLOOKUP(B169,'Vendor-Security-Assessment'!A:D,4,FALSE)</f>
        <v>#N/A</v>
      </c>
      <c r="E169" s="39" t="b">
        <f>IF(Table1[[#This Row],[Column11]]&gt;20,TRUE,FALSE)</f>
        <v>1</v>
      </c>
      <c r="F169" s="39" t="s">
        <v>1947</v>
      </c>
      <c r="G169" s="40" t="s">
        <v>10</v>
      </c>
      <c r="H169" s="41">
        <v>1</v>
      </c>
      <c r="I169" s="31" t="e">
        <f>VLOOKUP(B169,'Vendor-Security-Assessment'!A:D,3,FALSE)</f>
        <v>#N/A</v>
      </c>
      <c r="J169" s="31" t="e">
        <f>IF(Table1[[#This Row],[Column7]]=Table1[[#This Row],[Column9]],1,0)</f>
        <v>#N/A</v>
      </c>
      <c r="K169" s="31">
        <f>IF(Table1[[#This Row],[Column8]]=1,25,"")</f>
        <v>25</v>
      </c>
      <c r="L169" s="31" t="e">
        <f>IF(Table1[[#This Row],[Column8]]=1,J169*K169,"")</f>
        <v>#N/A</v>
      </c>
      <c r="M169" s="32" t="e">
        <f>VLOOKUP($B169,#REF!,3,FALSE)</f>
        <v>#REF!</v>
      </c>
      <c r="N169" s="32" t="e">
        <f>VLOOKUP($B169,#REF!,4,FALSE)</f>
        <v>#REF!</v>
      </c>
      <c r="O169" s="32" t="e">
        <f>VLOOKUP($B169,#REF!,5,FALSE)</f>
        <v>#REF!</v>
      </c>
      <c r="P169" s="32" t="e">
        <f>VLOOKUP($B169,#REF!,6,FALSE)</f>
        <v>#REF!</v>
      </c>
      <c r="Q169" s="32" t="e">
        <f>VLOOKUP($B169,#REF!,7,FALSE)</f>
        <v>#REF!</v>
      </c>
      <c r="R169" s="32" t="e">
        <f>VLOOKUP($B169,#REF!,8,FALSE)</f>
        <v>#REF!</v>
      </c>
      <c r="S169" s="32" t="e">
        <f>VLOOKUP($B169,#REF!,9,FALSE)</f>
        <v>#REF!</v>
      </c>
    </row>
    <row r="170" spans="1:19" ht="46" thickBot="1" x14ac:dyDescent="0.2">
      <c r="A170" s="31">
        <f t="shared" si="5"/>
        <v>168</v>
      </c>
      <c r="B170" s="37" t="s">
        <v>305</v>
      </c>
      <c r="C170" s="38" t="e">
        <f>VLOOKUP(B170,'Vendor-Security-Assessment'!A:D,2,FALSE)</f>
        <v>#N/A</v>
      </c>
      <c r="D170" s="31" t="e">
        <f>VLOOKUP(B170,'Vendor-Security-Assessment'!A:D,4,FALSE)</f>
        <v>#N/A</v>
      </c>
      <c r="E170" s="39" t="b">
        <f>IF(Table1[[#This Row],[Column11]]&gt;20,TRUE,FALSE)</f>
        <v>1</v>
      </c>
      <c r="F170" s="39" t="s">
        <v>1947</v>
      </c>
      <c r="G170" s="40" t="s">
        <v>10</v>
      </c>
      <c r="H170" s="41">
        <v>1</v>
      </c>
      <c r="I170" s="31" t="e">
        <f>VLOOKUP(B170,'Vendor-Security-Assessment'!A:D,3,FALSE)</f>
        <v>#N/A</v>
      </c>
      <c r="J170" s="31" t="e">
        <f>IF(Table1[[#This Row],[Column7]]=Table1[[#This Row],[Column9]],1,0)</f>
        <v>#N/A</v>
      </c>
      <c r="K170" s="31">
        <f>IF(Table1[[#This Row],[Column8]]=1,40,"")</f>
        <v>40</v>
      </c>
      <c r="L170" s="31" t="e">
        <f>IF(Table1[[#This Row],[Column8]]=1,J170*K170,"")</f>
        <v>#N/A</v>
      </c>
      <c r="M170" s="32" t="e">
        <f>VLOOKUP($B170,#REF!,3,FALSE)</f>
        <v>#REF!</v>
      </c>
      <c r="N170" s="32" t="e">
        <f>VLOOKUP($B170,#REF!,4,FALSE)</f>
        <v>#REF!</v>
      </c>
      <c r="O170" s="32" t="e">
        <f>VLOOKUP($B170,#REF!,5,FALSE)</f>
        <v>#REF!</v>
      </c>
      <c r="P170" s="32" t="e">
        <f>VLOOKUP($B170,#REF!,6,FALSE)</f>
        <v>#REF!</v>
      </c>
      <c r="Q170" s="32" t="e">
        <f>VLOOKUP($B170,#REF!,7,FALSE)</f>
        <v>#REF!</v>
      </c>
      <c r="R170" s="32" t="e">
        <f>VLOOKUP($B170,#REF!,8,FALSE)</f>
        <v>#REF!</v>
      </c>
      <c r="S170" s="32" t="e">
        <f>VLOOKUP($B170,#REF!,9,FALSE)</f>
        <v>#REF!</v>
      </c>
    </row>
    <row r="171" spans="1:19" ht="46" thickBot="1" x14ac:dyDescent="0.2">
      <c r="A171" s="31">
        <f t="shared" si="5"/>
        <v>169</v>
      </c>
      <c r="B171" s="37" t="s">
        <v>306</v>
      </c>
      <c r="C171" s="38" t="e">
        <f>VLOOKUP(B171,'Vendor-Security-Assessment'!A:D,2,FALSE)</f>
        <v>#N/A</v>
      </c>
      <c r="D171" s="31" t="e">
        <f>VLOOKUP(B171,'Vendor-Security-Assessment'!A:D,4,FALSE)</f>
        <v>#N/A</v>
      </c>
      <c r="E171" s="39" t="b">
        <f>IF(Table1[[#This Row],[Column11]]&gt;20,TRUE,FALSE)</f>
        <v>1</v>
      </c>
      <c r="F171" s="39" t="s">
        <v>1947</v>
      </c>
      <c r="G171" s="40" t="s">
        <v>10</v>
      </c>
      <c r="H171" s="41">
        <v>1</v>
      </c>
      <c r="I171" s="31" t="e">
        <f>VLOOKUP(B171,'Vendor-Security-Assessment'!A:D,3,FALSE)</f>
        <v>#N/A</v>
      </c>
      <c r="J171" s="31" t="e">
        <f>IF(Table1[[#This Row],[Column7]]=Table1[[#This Row],[Column9]],1,0)</f>
        <v>#N/A</v>
      </c>
      <c r="K171" s="31">
        <f>IF(Table1[[#This Row],[Column8]]=1,25,"")</f>
        <v>25</v>
      </c>
      <c r="L171" s="31" t="e">
        <f>IF(Table1[[#This Row],[Column8]]=1,J171*K171,"")</f>
        <v>#N/A</v>
      </c>
      <c r="M171" s="32" t="e">
        <f>VLOOKUP($B171,#REF!,3,FALSE)</f>
        <v>#REF!</v>
      </c>
      <c r="N171" s="32" t="e">
        <f>VLOOKUP($B171,#REF!,4,FALSE)</f>
        <v>#REF!</v>
      </c>
      <c r="O171" s="32" t="e">
        <f>VLOOKUP($B171,#REF!,5,FALSE)</f>
        <v>#REF!</v>
      </c>
      <c r="P171" s="32" t="e">
        <f>VLOOKUP($B171,#REF!,6,FALSE)</f>
        <v>#REF!</v>
      </c>
      <c r="Q171" s="32" t="e">
        <f>VLOOKUP($B171,#REF!,7,FALSE)</f>
        <v>#REF!</v>
      </c>
      <c r="R171" s="32" t="e">
        <f>VLOOKUP($B171,#REF!,8,FALSE)</f>
        <v>#REF!</v>
      </c>
      <c r="S171" s="32" t="e">
        <f>VLOOKUP($B171,#REF!,9,FALSE)</f>
        <v>#REF!</v>
      </c>
    </row>
    <row r="172" spans="1:19" ht="46" thickBot="1" x14ac:dyDescent="0.2">
      <c r="A172" s="31">
        <f t="shared" si="5"/>
        <v>170</v>
      </c>
      <c r="B172" s="37" t="s">
        <v>307</v>
      </c>
      <c r="C172" s="38" t="e">
        <f>VLOOKUP(B172,'Vendor-Security-Assessment'!A:D,2,FALSE)</f>
        <v>#N/A</v>
      </c>
      <c r="D172" s="31" t="e">
        <f>VLOOKUP(B172,'Vendor-Security-Assessment'!A:D,4,FALSE)</f>
        <v>#N/A</v>
      </c>
      <c r="E172" s="39" t="b">
        <f>IF(Table1[[#This Row],[Column11]]&gt;20,TRUE,FALSE)</f>
        <v>0</v>
      </c>
      <c r="F172" s="39" t="s">
        <v>1947</v>
      </c>
      <c r="G172" s="40" t="s">
        <v>10</v>
      </c>
      <c r="H172" s="41">
        <v>1</v>
      </c>
      <c r="I172" s="31" t="e">
        <f>VLOOKUP(B172,'Vendor-Security-Assessment'!A:D,3,FALSE)</f>
        <v>#N/A</v>
      </c>
      <c r="J172" s="31" t="e">
        <f>IF(VLOOKUP(Table1[[#This Row],[Column2]],#REF!,7,FALSE)="Yes",1,0)</f>
        <v>#REF!</v>
      </c>
      <c r="K172" s="31">
        <f>IF(Table1[[#This Row],[Column8]]=1,20,"")</f>
        <v>20</v>
      </c>
      <c r="L172" s="31" t="e">
        <f>IF(Table1[[#This Row],[Column8]]=1,J172*K172,"")</f>
        <v>#REF!</v>
      </c>
      <c r="M172" s="32" t="e">
        <f>VLOOKUP($B172,#REF!,3,FALSE)</f>
        <v>#REF!</v>
      </c>
      <c r="N172" s="32" t="e">
        <f>VLOOKUP($B172,#REF!,4,FALSE)</f>
        <v>#REF!</v>
      </c>
      <c r="O172" s="32" t="e">
        <f>VLOOKUP($B172,#REF!,5,FALSE)</f>
        <v>#REF!</v>
      </c>
      <c r="P172" s="32" t="e">
        <f>VLOOKUP($B172,#REF!,6,FALSE)</f>
        <v>#REF!</v>
      </c>
      <c r="Q172" s="32" t="e">
        <f>VLOOKUP($B172,#REF!,7,FALSE)</f>
        <v>#REF!</v>
      </c>
      <c r="R172" s="32" t="e">
        <f>VLOOKUP($B172,#REF!,8,FALSE)</f>
        <v>#REF!</v>
      </c>
      <c r="S172" s="32" t="e">
        <f>VLOOKUP($B172,#REF!,9,FALSE)</f>
        <v>#REF!</v>
      </c>
    </row>
    <row r="173" spans="1:19" ht="46" thickBot="1" x14ac:dyDescent="0.2">
      <c r="A173" s="31">
        <f t="shared" si="5"/>
        <v>171</v>
      </c>
      <c r="B173" s="37" t="s">
        <v>308</v>
      </c>
      <c r="C173" s="38" t="e">
        <f>VLOOKUP(B173,'Vendor-Security-Assessment'!A:D,2,FALSE)</f>
        <v>#N/A</v>
      </c>
      <c r="D173" s="31" t="e">
        <f>VLOOKUP(B173,'Vendor-Security-Assessment'!A:D,4,FALSE)</f>
        <v>#N/A</v>
      </c>
      <c r="E173" s="39" t="b">
        <f>IF(Table1[[#This Row],[Column11]]&gt;20,TRUE,FALSE)</f>
        <v>1</v>
      </c>
      <c r="F173" s="39" t="s">
        <v>1947</v>
      </c>
      <c r="G173" s="40" t="s">
        <v>10</v>
      </c>
      <c r="H173" s="41">
        <v>1</v>
      </c>
      <c r="I173" s="31" t="e">
        <f>VLOOKUP(B173,'Vendor-Security-Assessment'!A:D,3,FALSE)</f>
        <v>#N/A</v>
      </c>
      <c r="J173" s="31" t="e">
        <f>IF(Table1[[#This Row],[Column7]]=Table1[[#This Row],[Column9]],1,0)</f>
        <v>#N/A</v>
      </c>
      <c r="K173" s="31">
        <f>IF(Table1[[#This Row],[Column8]]=1,25,"")</f>
        <v>25</v>
      </c>
      <c r="L173" s="31" t="e">
        <f>IF(Table1[[#This Row],[Column8]]=1,J173*K173,"")</f>
        <v>#N/A</v>
      </c>
      <c r="M173" s="32" t="e">
        <f>VLOOKUP($B173,#REF!,3,FALSE)</f>
        <v>#REF!</v>
      </c>
      <c r="N173" s="32" t="e">
        <f>VLOOKUP($B173,#REF!,4,FALSE)</f>
        <v>#REF!</v>
      </c>
      <c r="O173" s="32" t="e">
        <f>VLOOKUP($B173,#REF!,5,FALSE)</f>
        <v>#REF!</v>
      </c>
      <c r="P173" s="32" t="e">
        <f>VLOOKUP($B173,#REF!,6,FALSE)</f>
        <v>#REF!</v>
      </c>
      <c r="Q173" s="32" t="e">
        <f>VLOOKUP($B173,#REF!,7,FALSE)</f>
        <v>#REF!</v>
      </c>
      <c r="R173" s="32" t="e">
        <f>VLOOKUP($B173,#REF!,8,FALSE)</f>
        <v>#REF!</v>
      </c>
      <c r="S173" s="32" t="e">
        <f>VLOOKUP($B173,#REF!,9,FALSE)</f>
        <v>#REF!</v>
      </c>
    </row>
    <row r="174" spans="1:19" ht="46" thickBot="1" x14ac:dyDescent="0.2">
      <c r="A174" s="31">
        <f t="shared" si="5"/>
        <v>172</v>
      </c>
      <c r="B174" s="37" t="s">
        <v>309</v>
      </c>
      <c r="C174" s="38" t="e">
        <f>VLOOKUP(B174,'Vendor-Security-Assessment'!A:D,2,FALSE)</f>
        <v>#N/A</v>
      </c>
      <c r="D174" s="31" t="e">
        <f>VLOOKUP(B174,'Vendor-Security-Assessment'!A:D,4,FALSE)</f>
        <v>#N/A</v>
      </c>
      <c r="E174" s="39" t="b">
        <f>IF(Table1[[#This Row],[Column11]]&gt;20,TRUE,FALSE)</f>
        <v>1</v>
      </c>
      <c r="F174" s="39" t="s">
        <v>1947</v>
      </c>
      <c r="G174" s="40" t="s">
        <v>10</v>
      </c>
      <c r="H174" s="41">
        <v>1</v>
      </c>
      <c r="I174" s="31" t="e">
        <f>VLOOKUP(B174,'Vendor-Security-Assessment'!A:D,3,FALSE)</f>
        <v>#N/A</v>
      </c>
      <c r="J174" s="31" t="e">
        <f>IF(Table1[[#This Row],[Column7]]=Table1[[#This Row],[Column9]],1,0)</f>
        <v>#N/A</v>
      </c>
      <c r="K174" s="31">
        <f>IF(Table1[[#This Row],[Column8]]=1,25,"")</f>
        <v>25</v>
      </c>
      <c r="L174" s="31" t="e">
        <f>IF(Table1[[#This Row],[Column8]]=1,J174*K174,"")</f>
        <v>#N/A</v>
      </c>
      <c r="M174" s="32" t="e">
        <f>VLOOKUP($B174,#REF!,3,FALSE)</f>
        <v>#REF!</v>
      </c>
      <c r="N174" s="32" t="e">
        <f>VLOOKUP($B174,#REF!,4,FALSE)</f>
        <v>#REF!</v>
      </c>
      <c r="O174" s="32" t="e">
        <f>VLOOKUP($B174,#REF!,5,FALSE)</f>
        <v>#REF!</v>
      </c>
      <c r="P174" s="32" t="e">
        <f>VLOOKUP($B174,#REF!,6,FALSE)</f>
        <v>#REF!</v>
      </c>
      <c r="Q174" s="32" t="e">
        <f>VLOOKUP($B174,#REF!,7,FALSE)</f>
        <v>#REF!</v>
      </c>
      <c r="R174" s="32" t="e">
        <f>VLOOKUP($B174,#REF!,8,FALSE)</f>
        <v>#REF!</v>
      </c>
      <c r="S174" s="32" t="e">
        <f>VLOOKUP($B174,#REF!,9,FALSE)</f>
        <v>#REF!</v>
      </c>
    </row>
    <row r="175" spans="1:19" ht="46" thickBot="1" x14ac:dyDescent="0.2">
      <c r="A175" s="31">
        <f t="shared" si="5"/>
        <v>173</v>
      </c>
      <c r="B175" s="37" t="s">
        <v>482</v>
      </c>
      <c r="C175" s="38" t="e">
        <f>VLOOKUP(B175,'Vendor-Security-Assessment'!A:D,2,FALSE)</f>
        <v>#N/A</v>
      </c>
      <c r="D175" s="31" t="e">
        <f>VLOOKUP(B175,'Vendor-Security-Assessment'!A:D,4,FALSE)</f>
        <v>#N/A</v>
      </c>
      <c r="E175" s="39" t="b">
        <f>IF(Table1[[#This Row],[Column11]]&gt;20,TRUE,FALSE)</f>
        <v>1</v>
      </c>
      <c r="F175" s="39" t="s">
        <v>1947</v>
      </c>
      <c r="G175" s="40" t="s">
        <v>10</v>
      </c>
      <c r="H175" s="41">
        <v>1</v>
      </c>
      <c r="I175" s="31" t="e">
        <f>VLOOKUP(B175,'Vendor-Security-Assessment'!A:D,3,FALSE)</f>
        <v>#N/A</v>
      </c>
      <c r="J175" s="31" t="e">
        <f>IF(VLOOKUP(Table1[[#This Row],[Column2]],#REF!,7,FALSE)="Yes",1,0)</f>
        <v>#REF!</v>
      </c>
      <c r="K175" s="31">
        <f>IF(Table1[[#This Row],[Column8]]=1,25,"")</f>
        <v>25</v>
      </c>
      <c r="L175" s="31" t="e">
        <f>IF(Table1[[#This Row],[Column8]]=1,J175*K175,"")</f>
        <v>#REF!</v>
      </c>
      <c r="M175" s="32" t="e">
        <f>VLOOKUP($B175,#REF!,3,FALSE)</f>
        <v>#REF!</v>
      </c>
      <c r="N175" s="32" t="e">
        <f>VLOOKUP($B175,#REF!,4,FALSE)</f>
        <v>#REF!</v>
      </c>
      <c r="O175" s="32" t="e">
        <f>VLOOKUP($B175,#REF!,5,FALSE)</f>
        <v>#REF!</v>
      </c>
      <c r="P175" s="32" t="e">
        <f>VLOOKUP($B175,#REF!,6,FALSE)</f>
        <v>#REF!</v>
      </c>
      <c r="Q175" s="32" t="e">
        <f>VLOOKUP($B175,#REF!,7,FALSE)</f>
        <v>#REF!</v>
      </c>
      <c r="R175" s="32" t="e">
        <f>VLOOKUP($B175,#REF!,8,FALSE)</f>
        <v>#REF!</v>
      </c>
      <c r="S175" s="32" t="e">
        <f>VLOOKUP($B175,#REF!,9,FALSE)</f>
        <v>#REF!</v>
      </c>
    </row>
    <row r="176" spans="1:19" ht="46" thickBot="1" x14ac:dyDescent="0.2">
      <c r="A176" s="31">
        <f t="shared" si="5"/>
        <v>174</v>
      </c>
      <c r="B176" s="37" t="s">
        <v>310</v>
      </c>
      <c r="C176" s="38" t="str">
        <f>VLOOKUP(B176,'Vendor-Security-Assessment'!A:D,2,FALSE)</f>
        <v>Does your organization have physical security controls and policies in place?</v>
      </c>
      <c r="D176" s="31">
        <f>VLOOKUP(B176,'Vendor-Security-Assessment'!A:D,4,FALSE)</f>
        <v>0</v>
      </c>
      <c r="E176" s="39" t="b">
        <f>IF(Table1[[#This Row],[Column11]]&gt;20,TRUE,FALSE)</f>
        <v>0</v>
      </c>
      <c r="F176" s="39" t="s">
        <v>1948</v>
      </c>
      <c r="G176" s="58" t="s">
        <v>10</v>
      </c>
      <c r="H176" s="41">
        <v>1</v>
      </c>
      <c r="I176" s="31" t="str">
        <f>VLOOKUP(B176,'Vendor-Security-Assessment'!A:D,3,FALSE)</f>
        <v>Yes</v>
      </c>
      <c r="J176" s="31">
        <f>IF(Table1[[#This Row],[Column7]]=Table1[[#This Row],[Column9]],1,0)</f>
        <v>1</v>
      </c>
      <c r="K176" s="31">
        <f>IF(Table1[[#This Row],[Column8]]=1,20,"")</f>
        <v>20</v>
      </c>
      <c r="L176" s="31">
        <f>IF(Table1[[#This Row],[Column8]]=1,J176*K176,"")</f>
        <v>20</v>
      </c>
      <c r="M176" s="32" t="e">
        <f>VLOOKUP($B176,#REF!,3,FALSE)</f>
        <v>#REF!</v>
      </c>
      <c r="N176" s="32" t="e">
        <f>VLOOKUP($B176,#REF!,4,FALSE)</f>
        <v>#REF!</v>
      </c>
      <c r="O176" s="32" t="e">
        <f>VLOOKUP($B176,#REF!,5,FALSE)</f>
        <v>#REF!</v>
      </c>
      <c r="P176" s="32" t="e">
        <f>VLOOKUP($B176,#REF!,6,FALSE)</f>
        <v>#REF!</v>
      </c>
      <c r="Q176" s="32" t="e">
        <f>VLOOKUP($B176,#REF!,7,FALSE)</f>
        <v>#REF!</v>
      </c>
      <c r="R176" s="32" t="e">
        <f>VLOOKUP($B176,#REF!,8,FALSE)</f>
        <v>#REF!</v>
      </c>
      <c r="S176" s="32" t="e">
        <f>VLOOKUP($B176,#REF!,9,FALSE)</f>
        <v>#REF!</v>
      </c>
    </row>
    <row r="177" spans="1:19" ht="181" thickBot="1" x14ac:dyDescent="0.2">
      <c r="A177" s="31">
        <f t="shared" si="5"/>
        <v>175</v>
      </c>
      <c r="B177" s="37" t="s">
        <v>311</v>
      </c>
      <c r="C177" s="38" t="str">
        <f>VLOOKUP(B177,'Vendor-Security-Assessment'!A:D,2,FALSE)</f>
        <v>Are employees allowed to take home Institution's data in any form?</v>
      </c>
      <c r="D177" s="31" t="str">
        <f>VLOOKUP(B177,'Vendor-Security-Assessment'!A:D,4,FALSE)</f>
        <v>Only authorized company devices such as Laptops with restricted access</v>
      </c>
      <c r="E177" s="39" t="b">
        <f>IF(Table1[[#This Row],[Column11]]&gt;20,TRUE,FALSE)</f>
        <v>1</v>
      </c>
      <c r="F177" s="39" t="s">
        <v>1948</v>
      </c>
      <c r="G177" s="40" t="s">
        <v>14</v>
      </c>
      <c r="H177" s="41">
        <v>1</v>
      </c>
      <c r="I177" s="31" t="str">
        <f>VLOOKUP(B177,'Vendor-Security-Assessment'!A:D,3,FALSE)</f>
        <v>Yes</v>
      </c>
      <c r="J177" s="31">
        <f>IF(Table1[[#This Row],[Column7]]=Table1[[#This Row],[Column9]],1,0)</f>
        <v>0</v>
      </c>
      <c r="K177" s="31">
        <f>IF(Table1[[#This Row],[Column8]]=1,25,"")</f>
        <v>25</v>
      </c>
      <c r="L177" s="31">
        <f>IF(Table1[[#This Row],[Column8]]=1,J177*K177,"")</f>
        <v>0</v>
      </c>
      <c r="M177" s="32" t="e">
        <f>VLOOKUP($B177,#REF!,3,FALSE)</f>
        <v>#REF!</v>
      </c>
      <c r="N177" s="32" t="e">
        <f>VLOOKUP($B177,#REF!,4,FALSE)</f>
        <v>#REF!</v>
      </c>
      <c r="O177" s="32" t="e">
        <f>VLOOKUP($B177,#REF!,5,FALSE)</f>
        <v>#REF!</v>
      </c>
      <c r="P177" s="32" t="e">
        <f>VLOOKUP($B177,#REF!,6,FALSE)</f>
        <v>#REF!</v>
      </c>
      <c r="Q177" s="32" t="e">
        <f>VLOOKUP($B177,#REF!,7,FALSE)</f>
        <v>#REF!</v>
      </c>
      <c r="R177" s="32" t="e">
        <f>VLOOKUP($B177,#REF!,8,FALSE)</f>
        <v>#REF!</v>
      </c>
      <c r="S177" s="32" t="e">
        <f>VLOOKUP($B177,#REF!,9,FALSE)</f>
        <v>#REF!</v>
      </c>
    </row>
    <row r="178" spans="1:19" ht="31" thickBot="1" x14ac:dyDescent="0.2">
      <c r="A178" s="31">
        <f t="shared" si="5"/>
        <v>176</v>
      </c>
      <c r="B178" s="37" t="s">
        <v>312</v>
      </c>
      <c r="C178" s="38" t="e">
        <f>VLOOKUP(B178,'Vendor-Security-Assessment'!A:D,2,FALSE)</f>
        <v>#N/A</v>
      </c>
      <c r="D178" s="31" t="e">
        <f>VLOOKUP(B178,'Vendor-Security-Assessment'!A:D,4,FALSE)</f>
        <v>#N/A</v>
      </c>
      <c r="E178" s="39" t="b">
        <f>IF(Table1[[#This Row],[Column11]]&gt;20,TRUE,FALSE)</f>
        <v>0</v>
      </c>
      <c r="F178" s="39" t="s">
        <v>1948</v>
      </c>
      <c r="G178" s="40" t="s">
        <v>10</v>
      </c>
      <c r="H178" s="41">
        <v>1</v>
      </c>
      <c r="I178" s="31" t="e">
        <f>VLOOKUP(B178,'Vendor-Security-Assessment'!A:D,3,FALSE)</f>
        <v>#N/A</v>
      </c>
      <c r="J178" s="31" t="e">
        <f>IF(Table1[[#This Row],[Column7]]=Table1[[#This Row],[Column9]],1,0)</f>
        <v>#N/A</v>
      </c>
      <c r="K178" s="31">
        <f>IF(Table1[[#This Row],[Column8]]=1,20,"")</f>
        <v>20</v>
      </c>
      <c r="L178" s="31" t="e">
        <f>IF(Table1[[#This Row],[Column8]]=1,J178*K178,"")</f>
        <v>#N/A</v>
      </c>
      <c r="M178" s="32" t="e">
        <f>VLOOKUP($B178,#REF!,3,FALSE)</f>
        <v>#REF!</v>
      </c>
      <c r="N178" s="32" t="e">
        <f>VLOOKUP($B178,#REF!,4,FALSE)</f>
        <v>#REF!</v>
      </c>
      <c r="O178" s="32" t="e">
        <f>VLOOKUP($B178,#REF!,5,FALSE)</f>
        <v>#REF!</v>
      </c>
      <c r="P178" s="32" t="e">
        <f>VLOOKUP($B178,#REF!,6,FALSE)</f>
        <v>#REF!</v>
      </c>
      <c r="Q178" s="32" t="e">
        <f>VLOOKUP($B178,#REF!,7,FALSE)</f>
        <v>#REF!</v>
      </c>
      <c r="R178" s="32" t="e">
        <f>VLOOKUP($B178,#REF!,8,FALSE)</f>
        <v>#REF!</v>
      </c>
      <c r="S178" s="32" t="e">
        <f>VLOOKUP($B178,#REF!,9,FALSE)</f>
        <v>#REF!</v>
      </c>
    </row>
    <row r="179" spans="1:19" ht="31" thickBot="1" x14ac:dyDescent="0.2">
      <c r="A179" s="31">
        <f t="shared" si="5"/>
        <v>177</v>
      </c>
      <c r="B179" s="37" t="s">
        <v>313</v>
      </c>
      <c r="C179" s="38" t="e">
        <f>VLOOKUP(B179,'Vendor-Security-Assessment'!A:D,2,FALSE)</f>
        <v>#N/A</v>
      </c>
      <c r="D179" s="31" t="e">
        <f>VLOOKUP(B179,'Vendor-Security-Assessment'!A:D,4,FALSE)</f>
        <v>#N/A</v>
      </c>
      <c r="E179" s="39" t="b">
        <f>IF(Table1[[#This Row],[Column11]]&gt;20,TRUE,FALSE)</f>
        <v>0</v>
      </c>
      <c r="F179" s="39" t="s">
        <v>1948</v>
      </c>
      <c r="G179" s="40" t="s">
        <v>10</v>
      </c>
      <c r="H179" s="41">
        <v>1</v>
      </c>
      <c r="I179" s="31" t="e">
        <f>VLOOKUP(B179,'Vendor-Security-Assessment'!A:D,3,FALSE)</f>
        <v>#N/A</v>
      </c>
      <c r="J179" s="31" t="e">
        <f>IF(Table1[[#This Row],[Column7]]=Table1[[#This Row],[Column9]],1,0)</f>
        <v>#N/A</v>
      </c>
      <c r="K179" s="31">
        <f>IF(Table1[[#This Row],[Column8]]=1,20,"")</f>
        <v>20</v>
      </c>
      <c r="L179" s="31" t="e">
        <f>IF(Table1[[#This Row],[Column8]]=1,J179*K179,"")</f>
        <v>#N/A</v>
      </c>
      <c r="M179" s="32" t="e">
        <f>VLOOKUP($B179,#REF!,3,FALSE)</f>
        <v>#REF!</v>
      </c>
      <c r="N179" s="32" t="e">
        <f>VLOOKUP($B179,#REF!,4,FALSE)</f>
        <v>#REF!</v>
      </c>
      <c r="O179" s="32" t="e">
        <f>VLOOKUP($B179,#REF!,5,FALSE)</f>
        <v>#REF!</v>
      </c>
      <c r="P179" s="32" t="e">
        <f>VLOOKUP($B179,#REF!,6,FALSE)</f>
        <v>#REF!</v>
      </c>
      <c r="Q179" s="32" t="e">
        <f>VLOOKUP($B179,#REF!,7,FALSE)</f>
        <v>#REF!</v>
      </c>
      <c r="R179" s="32" t="e">
        <f>VLOOKUP($B179,#REF!,8,FALSE)</f>
        <v>#REF!</v>
      </c>
      <c r="S179" s="32" t="e">
        <f>VLOOKUP($B179,#REF!,9,FALSE)</f>
        <v>#REF!</v>
      </c>
    </row>
    <row r="180" spans="1:19" ht="31" thickBot="1" x14ac:dyDescent="0.2">
      <c r="A180" s="31">
        <f t="shared" si="5"/>
        <v>178</v>
      </c>
      <c r="B180" s="37" t="s">
        <v>314</v>
      </c>
      <c r="C180" s="38" t="e">
        <f>VLOOKUP(B180,'Vendor-Security-Assessment'!A:D,2,FALSE)</f>
        <v>#N/A</v>
      </c>
      <c r="D180" s="31" t="e">
        <f>VLOOKUP(B180,'Vendor-Security-Assessment'!A:D,4,FALSE)</f>
        <v>#N/A</v>
      </c>
      <c r="E180" s="39" t="b">
        <f>IF(Table1[[#This Row],[Column11]]&gt;20,TRUE,FALSE)</f>
        <v>0</v>
      </c>
      <c r="F180" s="39" t="s">
        <v>1948</v>
      </c>
      <c r="G180" s="40" t="s">
        <v>10</v>
      </c>
      <c r="H180" s="41">
        <v>1</v>
      </c>
      <c r="I180" s="31" t="e">
        <f>VLOOKUP(B180,'Vendor-Security-Assessment'!A:D,3,FALSE)</f>
        <v>#N/A</v>
      </c>
      <c r="J180" s="31" t="e">
        <f>IF(Table1[[#This Row],[Column7]]=Table1[[#This Row],[Column9]],1,0)</f>
        <v>#N/A</v>
      </c>
      <c r="K180" s="31">
        <f>IF(Table1[[#This Row],[Column8]]=1,15,"")</f>
        <v>15</v>
      </c>
      <c r="L180" s="31" t="e">
        <f>IF(Table1[[#This Row],[Column8]]=1,J180*K180,"")</f>
        <v>#N/A</v>
      </c>
      <c r="M180" s="32" t="e">
        <f>VLOOKUP($B180,#REF!,3,FALSE)</f>
        <v>#REF!</v>
      </c>
      <c r="N180" s="32" t="e">
        <f>VLOOKUP($B180,#REF!,4,FALSE)</f>
        <v>#REF!</v>
      </c>
      <c r="O180" s="32" t="e">
        <f>VLOOKUP($B180,#REF!,5,FALSE)</f>
        <v>#REF!</v>
      </c>
      <c r="P180" s="32" t="e">
        <f>VLOOKUP($B180,#REF!,6,FALSE)</f>
        <v>#REF!</v>
      </c>
      <c r="Q180" s="32" t="e">
        <f>VLOOKUP($B180,#REF!,7,FALSE)</f>
        <v>#REF!</v>
      </c>
      <c r="R180" s="32" t="e">
        <f>VLOOKUP($B180,#REF!,8,FALSE)</f>
        <v>#REF!</v>
      </c>
      <c r="S180" s="32" t="e">
        <f>VLOOKUP($B180,#REF!,9,FALSE)</f>
        <v>#REF!</v>
      </c>
    </row>
    <row r="181" spans="1:19" ht="61" thickBot="1" x14ac:dyDescent="0.2">
      <c r="A181" s="31">
        <f t="shared" si="5"/>
        <v>179</v>
      </c>
      <c r="B181" s="37" t="s">
        <v>315</v>
      </c>
      <c r="C181" s="38" t="e">
        <f>VLOOKUP(B181,'Vendor-Security-Assessment'!A:D,2,FALSE)</f>
        <v>#N/A</v>
      </c>
      <c r="D181" s="31" t="e">
        <f>VLOOKUP(B181,'Vendor-Security-Assessment'!A:D,4,FALSE)</f>
        <v>#N/A</v>
      </c>
      <c r="E181" s="39" t="b">
        <f>IF(Table1[[#This Row],[Column11]]&gt;20,TRUE,FALSE)</f>
        <v>0</v>
      </c>
      <c r="F181" s="39" t="s">
        <v>1949</v>
      </c>
      <c r="G181" s="58" t="s">
        <v>10</v>
      </c>
      <c r="H181" s="41">
        <v>1</v>
      </c>
      <c r="I181" s="31" t="e">
        <f>VLOOKUP(B181,'Vendor-Security-Assessment'!A:D,3,FALSE)</f>
        <v>#N/A</v>
      </c>
      <c r="J181" s="31" t="e">
        <f>IF(Table1[[#This Row],[Column7]]=Table1[[#This Row],[Column9]],1,0)</f>
        <v>#N/A</v>
      </c>
      <c r="K181" s="31">
        <f>IF(Table1[[#This Row],[Column8]]=1,20,"")</f>
        <v>20</v>
      </c>
      <c r="L181" s="31" t="e">
        <f>IF(Table1[[#This Row],[Column8]]=1,J181*K181,"")</f>
        <v>#N/A</v>
      </c>
      <c r="M181" s="32" t="e">
        <f>VLOOKUP($B181,#REF!,3,FALSE)</f>
        <v>#REF!</v>
      </c>
      <c r="N181" s="32" t="e">
        <f>VLOOKUP($B181,#REF!,4,FALSE)</f>
        <v>#REF!</v>
      </c>
      <c r="O181" s="32" t="e">
        <f>VLOOKUP($B181,#REF!,5,FALSE)</f>
        <v>#REF!</v>
      </c>
      <c r="P181" s="32" t="e">
        <f>VLOOKUP($B181,#REF!,6,FALSE)</f>
        <v>#REF!</v>
      </c>
      <c r="Q181" s="32" t="e">
        <f>VLOOKUP($B181,#REF!,7,FALSE)</f>
        <v>#REF!</v>
      </c>
      <c r="R181" s="32" t="e">
        <f>VLOOKUP($B181,#REF!,8,FALSE)</f>
        <v>#REF!</v>
      </c>
      <c r="S181" s="32" t="e">
        <f>VLOOKUP($B181,#REF!,9,FALSE)</f>
        <v>#REF!</v>
      </c>
    </row>
    <row r="182" spans="1:19" ht="61" thickBot="1" x14ac:dyDescent="0.2">
      <c r="A182" s="31">
        <f t="shared" si="5"/>
        <v>180</v>
      </c>
      <c r="B182" s="37" t="s">
        <v>316</v>
      </c>
      <c r="C182" s="38" t="e">
        <f>VLOOKUP(B182,'Vendor-Security-Assessment'!A:D,2,FALSE)</f>
        <v>#N/A</v>
      </c>
      <c r="D182" s="31" t="e">
        <f>VLOOKUP(B182,'Vendor-Security-Assessment'!A:D,4,FALSE)</f>
        <v>#N/A</v>
      </c>
      <c r="E182" s="39" t="b">
        <f>IF(Table1[[#This Row],[Column11]]&gt;20,TRUE,FALSE)</f>
        <v>1</v>
      </c>
      <c r="F182" s="39" t="s">
        <v>1949</v>
      </c>
      <c r="G182" s="40" t="s">
        <v>10</v>
      </c>
      <c r="H182" s="41">
        <v>1</v>
      </c>
      <c r="I182" s="31" t="e">
        <f>VLOOKUP(B182,'Vendor-Security-Assessment'!A:D,3,FALSE)</f>
        <v>#N/A</v>
      </c>
      <c r="J182" s="31" t="e">
        <f>IF(Table1[[#This Row],[Column7]]=Table1[[#This Row],[Column9]],1,0)</f>
        <v>#N/A</v>
      </c>
      <c r="K182" s="31">
        <f>IF(Table1[[#This Row],[Column8]]=1,25,"")</f>
        <v>25</v>
      </c>
      <c r="L182" s="31" t="e">
        <f>IF(Table1[[#This Row],[Column8]]=1,J182*K182,"")</f>
        <v>#N/A</v>
      </c>
      <c r="M182" s="32" t="e">
        <f>VLOOKUP($B182,#REF!,3,FALSE)</f>
        <v>#REF!</v>
      </c>
      <c r="N182" s="32" t="e">
        <f>VLOOKUP($B182,#REF!,4,FALSE)</f>
        <v>#REF!</v>
      </c>
      <c r="O182" s="32" t="e">
        <f>VLOOKUP($B182,#REF!,5,FALSE)</f>
        <v>#REF!</v>
      </c>
      <c r="P182" s="32" t="e">
        <f>VLOOKUP($B182,#REF!,6,FALSE)</f>
        <v>#REF!</v>
      </c>
      <c r="Q182" s="32" t="e">
        <f>VLOOKUP($B182,#REF!,7,FALSE)</f>
        <v>#REF!</v>
      </c>
      <c r="R182" s="32" t="e">
        <f>VLOOKUP($B182,#REF!,8,FALSE)</f>
        <v>#REF!</v>
      </c>
      <c r="S182" s="32" t="e">
        <f>VLOOKUP($B182,#REF!,9,FALSE)</f>
        <v>#REF!</v>
      </c>
    </row>
    <row r="183" spans="1:19" ht="61" thickBot="1" x14ac:dyDescent="0.2">
      <c r="A183" s="31">
        <f t="shared" si="5"/>
        <v>181</v>
      </c>
      <c r="B183" s="37" t="s">
        <v>317</v>
      </c>
      <c r="C183" s="38" t="e">
        <f>VLOOKUP(B183,'Vendor-Security-Assessment'!A:D,2,FALSE)</f>
        <v>#N/A</v>
      </c>
      <c r="D183" s="31" t="e">
        <f>VLOOKUP(B183,'Vendor-Security-Assessment'!A:D,4,FALSE)</f>
        <v>#N/A</v>
      </c>
      <c r="E183" s="39" t="b">
        <f>IF(Table1[[#This Row],[Column11]]&gt;20,TRUE,FALSE)</f>
        <v>0</v>
      </c>
      <c r="F183" s="39" t="s">
        <v>1949</v>
      </c>
      <c r="G183" s="40" t="s">
        <v>10</v>
      </c>
      <c r="H183" s="41">
        <v>1</v>
      </c>
      <c r="I183" s="31" t="e">
        <f>VLOOKUP(B183,'Vendor-Security-Assessment'!A:D,3,FALSE)</f>
        <v>#N/A</v>
      </c>
      <c r="J183" s="31" t="e">
        <f>IF(Table1[[#This Row],[Column7]]=Table1[[#This Row],[Column9]],1,0)</f>
        <v>#N/A</v>
      </c>
      <c r="K183" s="31">
        <f>IF(Table1[[#This Row],[Column8]]=1,20,"")</f>
        <v>20</v>
      </c>
      <c r="L183" s="31" t="e">
        <f>IF(Table1[[#This Row],[Column8]]=1,J183*K183,"")</f>
        <v>#N/A</v>
      </c>
      <c r="M183" s="32" t="e">
        <f>VLOOKUP($B183,#REF!,3,FALSE)</f>
        <v>#REF!</v>
      </c>
      <c r="N183" s="32" t="e">
        <f>VLOOKUP($B183,#REF!,4,FALSE)</f>
        <v>#REF!</v>
      </c>
      <c r="O183" s="32" t="e">
        <f>VLOOKUP($B183,#REF!,5,FALSE)</f>
        <v>#REF!</v>
      </c>
      <c r="P183" s="32" t="e">
        <f>VLOOKUP($B183,#REF!,6,FALSE)</f>
        <v>#REF!</v>
      </c>
      <c r="Q183" s="32" t="e">
        <f>VLOOKUP($B183,#REF!,7,FALSE)</f>
        <v>#REF!</v>
      </c>
      <c r="R183" s="32" t="e">
        <f>VLOOKUP($B183,#REF!,8,FALSE)</f>
        <v>#REF!</v>
      </c>
      <c r="S183" s="32" t="e">
        <f>VLOOKUP($B183,#REF!,9,FALSE)</f>
        <v>#REF!</v>
      </c>
    </row>
    <row r="184" spans="1:19" ht="61" thickBot="1" x14ac:dyDescent="0.2">
      <c r="A184" s="31">
        <f t="shared" si="5"/>
        <v>182</v>
      </c>
      <c r="B184" s="37" t="s">
        <v>318</v>
      </c>
      <c r="C184" s="38" t="e">
        <f>VLOOKUP(B184,'Vendor-Security-Assessment'!A:D,2,FALSE)</f>
        <v>#N/A</v>
      </c>
      <c r="D184" s="31" t="e">
        <f>VLOOKUP(B184,'Vendor-Security-Assessment'!A:D,4,FALSE)</f>
        <v>#N/A</v>
      </c>
      <c r="E184" s="39" t="b">
        <f>IF(Table1[[#This Row],[Column11]]&gt;20,TRUE,FALSE)</f>
        <v>1</v>
      </c>
      <c r="F184" s="39" t="s">
        <v>1949</v>
      </c>
      <c r="G184" s="40" t="s">
        <v>10</v>
      </c>
      <c r="H184" s="41">
        <v>1</v>
      </c>
      <c r="I184" s="31" t="e">
        <f>VLOOKUP(B184,'Vendor-Security-Assessment'!A:D,3,FALSE)</f>
        <v>#N/A</v>
      </c>
      <c r="J184" s="31" t="e">
        <f>IF(Table1[[#This Row],[Column7]]=Table1[[#This Row],[Column9]],1,0)</f>
        <v>#N/A</v>
      </c>
      <c r="K184" s="31">
        <f>IF(Table1[[#This Row],[Column8]]=1,25,"")</f>
        <v>25</v>
      </c>
      <c r="L184" s="31" t="e">
        <f>IF(Table1[[#This Row],[Column8]]=1,J184*K184,"")</f>
        <v>#N/A</v>
      </c>
      <c r="M184" s="32" t="e">
        <f>VLOOKUP($B184,#REF!,3,FALSE)</f>
        <v>#REF!</v>
      </c>
      <c r="N184" s="32" t="e">
        <f>VLOOKUP($B184,#REF!,4,FALSE)</f>
        <v>#REF!</v>
      </c>
      <c r="O184" s="32" t="e">
        <f>VLOOKUP($B184,#REF!,5,FALSE)</f>
        <v>#REF!</v>
      </c>
      <c r="P184" s="32" t="e">
        <f>VLOOKUP($B184,#REF!,6,FALSE)</f>
        <v>#REF!</v>
      </c>
      <c r="Q184" s="32" t="e">
        <f>VLOOKUP($B184,#REF!,7,FALSE)</f>
        <v>#REF!</v>
      </c>
      <c r="R184" s="32" t="e">
        <f>VLOOKUP($B184,#REF!,8,FALSE)</f>
        <v>#REF!</v>
      </c>
      <c r="S184" s="32" t="e">
        <f>VLOOKUP($B184,#REF!,9,FALSE)</f>
        <v>#REF!</v>
      </c>
    </row>
    <row r="185" spans="1:19" ht="61" thickBot="1" x14ac:dyDescent="0.2">
      <c r="A185" s="31">
        <f t="shared" si="5"/>
        <v>183</v>
      </c>
      <c r="B185" s="37" t="s">
        <v>319</v>
      </c>
      <c r="C185" s="38" t="e">
        <f>VLOOKUP(B185,'Vendor-Security-Assessment'!A:D,2,FALSE)</f>
        <v>#N/A</v>
      </c>
      <c r="D185" s="31" t="e">
        <f>VLOOKUP(B185,'Vendor-Security-Assessment'!A:D,4,FALSE)</f>
        <v>#N/A</v>
      </c>
      <c r="E185" s="39" t="b">
        <f>IF(Table1[[#This Row],[Column11]]&gt;20,TRUE,FALSE)</f>
        <v>0</v>
      </c>
      <c r="F185" s="39" t="s">
        <v>1949</v>
      </c>
      <c r="G185" s="40" t="s">
        <v>10</v>
      </c>
      <c r="H185" s="41">
        <v>1</v>
      </c>
      <c r="I185" s="31" t="e">
        <f>VLOOKUP(B185,'Vendor-Security-Assessment'!A:D,3,FALSE)</f>
        <v>#N/A</v>
      </c>
      <c r="J185" s="31" t="e">
        <f>IF(Table1[[#This Row],[Column7]]=Table1[[#This Row],[Column9]],1,0)</f>
        <v>#N/A</v>
      </c>
      <c r="K185" s="31">
        <f>IF(Table1[[#This Row],[Column8]]=1,20,"")</f>
        <v>20</v>
      </c>
      <c r="L185" s="31" t="e">
        <f>IF(Table1[[#This Row],[Column8]]=1,J185*K185,"")</f>
        <v>#N/A</v>
      </c>
      <c r="M185" s="32" t="e">
        <f>VLOOKUP($B185,#REF!,3,FALSE)</f>
        <v>#REF!</v>
      </c>
      <c r="N185" s="32" t="e">
        <f>VLOOKUP($B185,#REF!,4,FALSE)</f>
        <v>#REF!</v>
      </c>
      <c r="O185" s="32" t="e">
        <f>VLOOKUP($B185,#REF!,5,FALSE)</f>
        <v>#REF!</v>
      </c>
      <c r="P185" s="32" t="e">
        <f>VLOOKUP($B185,#REF!,6,FALSE)</f>
        <v>#REF!</v>
      </c>
      <c r="Q185" s="32" t="e">
        <f>VLOOKUP($B185,#REF!,7,FALSE)</f>
        <v>#REF!</v>
      </c>
      <c r="R185" s="32" t="e">
        <f>VLOOKUP($B185,#REF!,8,FALSE)</f>
        <v>#REF!</v>
      </c>
      <c r="S185" s="32" t="e">
        <f>VLOOKUP($B185,#REF!,9,FALSE)</f>
        <v>#REF!</v>
      </c>
    </row>
    <row r="186" spans="1:19" ht="61" thickBot="1" x14ac:dyDescent="0.2">
      <c r="A186" s="31">
        <f t="shared" si="5"/>
        <v>184</v>
      </c>
      <c r="B186" s="37" t="s">
        <v>320</v>
      </c>
      <c r="C186" s="38" t="e">
        <f>VLOOKUP(B186,'Vendor-Security-Assessment'!A:D,2,FALSE)</f>
        <v>#N/A</v>
      </c>
      <c r="D186" s="31" t="e">
        <f>VLOOKUP(B186,'Vendor-Security-Assessment'!A:D,4,FALSE)</f>
        <v>#N/A</v>
      </c>
      <c r="E186" s="39" t="b">
        <f>IF(Table1[[#This Row],[Column11]]&gt;20,TRUE,FALSE)</f>
        <v>1</v>
      </c>
      <c r="F186" s="39" t="s">
        <v>1949</v>
      </c>
      <c r="G186" s="40" t="s">
        <v>10</v>
      </c>
      <c r="H186" s="41">
        <v>1</v>
      </c>
      <c r="I186" s="31" t="e">
        <f>VLOOKUP(B186,'Vendor-Security-Assessment'!A:D,3,FALSE)</f>
        <v>#N/A</v>
      </c>
      <c r="J186" s="31" t="e">
        <f>IF(Table1[[#This Row],[Column7]]=Table1[[#This Row],[Column9]],1,0)</f>
        <v>#N/A</v>
      </c>
      <c r="K186" s="31">
        <f>IF(Table1[[#This Row],[Column8]]=1,25,"")</f>
        <v>25</v>
      </c>
      <c r="L186" s="31" t="e">
        <f>IF(Table1[[#This Row],[Column8]]=1,J186*K186,"")</f>
        <v>#N/A</v>
      </c>
      <c r="M186" s="32" t="e">
        <f>VLOOKUP($B186,#REF!,3,FALSE)</f>
        <v>#REF!</v>
      </c>
      <c r="N186" s="32" t="e">
        <f>VLOOKUP($B186,#REF!,4,FALSE)</f>
        <v>#REF!</v>
      </c>
      <c r="O186" s="32" t="e">
        <f>VLOOKUP($B186,#REF!,5,FALSE)</f>
        <v>#REF!</v>
      </c>
      <c r="P186" s="32" t="e">
        <f>VLOOKUP($B186,#REF!,6,FALSE)</f>
        <v>#REF!</v>
      </c>
      <c r="Q186" s="32" t="e">
        <f>VLOOKUP($B186,#REF!,7,FALSE)</f>
        <v>#REF!</v>
      </c>
      <c r="R186" s="32" t="e">
        <f>VLOOKUP($B186,#REF!,8,FALSE)</f>
        <v>#REF!</v>
      </c>
      <c r="S186" s="32" t="e">
        <f>VLOOKUP($B186,#REF!,9,FALSE)</f>
        <v>#REF!</v>
      </c>
    </row>
    <row r="187" spans="1:19" ht="61" thickBot="1" x14ac:dyDescent="0.2">
      <c r="A187" s="31">
        <f t="shared" si="5"/>
        <v>185</v>
      </c>
      <c r="B187" s="37" t="s">
        <v>321</v>
      </c>
      <c r="C187" s="38" t="e">
        <f>VLOOKUP(B187,'Vendor-Security-Assessment'!A:D,2,FALSE)</f>
        <v>#N/A</v>
      </c>
      <c r="D187" s="31" t="e">
        <f>VLOOKUP(B187,'Vendor-Security-Assessment'!A:D,4,FALSE)</f>
        <v>#N/A</v>
      </c>
      <c r="E187" s="39" t="b">
        <f>IF(Table1[[#This Row],[Column11]]&gt;20,TRUE,FALSE)</f>
        <v>0</v>
      </c>
      <c r="F187" s="39" t="s">
        <v>1949</v>
      </c>
      <c r="G187" s="40" t="s">
        <v>10</v>
      </c>
      <c r="H187" s="41">
        <v>1</v>
      </c>
      <c r="I187" s="31" t="e">
        <f>VLOOKUP(B187,'Vendor-Security-Assessment'!A:D,3,FALSE)</f>
        <v>#N/A</v>
      </c>
      <c r="J187" s="31" t="e">
        <f>IF(Table1[[#This Row],[Column7]]=Table1[[#This Row],[Column9]],1,0)</f>
        <v>#N/A</v>
      </c>
      <c r="K187" s="31">
        <f>IF(Table1[[#This Row],[Column8]]=1,20,"")</f>
        <v>20</v>
      </c>
      <c r="L187" s="31" t="e">
        <f>IF(Table1[[#This Row],[Column8]]=1,J187*K187,"")</f>
        <v>#N/A</v>
      </c>
      <c r="M187" s="32"/>
      <c r="N187" s="32"/>
      <c r="O187" s="32"/>
      <c r="P187" s="32"/>
      <c r="Q187" s="32"/>
      <c r="R187" s="32"/>
      <c r="S187" s="32" t="e">
        <f>VLOOKUP($B187,#REF!,9,FALSE)</f>
        <v>#REF!</v>
      </c>
    </row>
    <row r="188" spans="1:19" ht="61" thickBot="1" x14ac:dyDescent="0.2">
      <c r="A188" s="31">
        <f t="shared" si="5"/>
        <v>186</v>
      </c>
      <c r="B188" s="37" t="s">
        <v>322</v>
      </c>
      <c r="C188" s="38" t="e">
        <f>VLOOKUP(B188,'Vendor-Security-Assessment'!A:D,2,FALSE)</f>
        <v>#N/A</v>
      </c>
      <c r="D188" s="31" t="e">
        <f>VLOOKUP(B188,'Vendor-Security-Assessment'!A:D,4,FALSE)</f>
        <v>#N/A</v>
      </c>
      <c r="E188" s="39" t="b">
        <f>IF(Table1[[#This Row],[Column11]]&gt;20,TRUE,FALSE)</f>
        <v>0</v>
      </c>
      <c r="F188" s="39" t="s">
        <v>1949</v>
      </c>
      <c r="G188" s="40" t="s">
        <v>10</v>
      </c>
      <c r="H188" s="41">
        <v>1</v>
      </c>
      <c r="I188" s="31" t="e">
        <f>VLOOKUP(B188,'Vendor-Security-Assessment'!A:D,3,FALSE)</f>
        <v>#N/A</v>
      </c>
      <c r="J188" s="31" t="e">
        <f>IF(Table1[[#This Row],[Column7]]=Table1[[#This Row],[Column9]],1,0)</f>
        <v>#N/A</v>
      </c>
      <c r="K188" s="31">
        <f>IF(Table1[[#This Row],[Column8]]=1,20,"")</f>
        <v>20</v>
      </c>
      <c r="L188" s="31" t="e">
        <f>IF(Table1[[#This Row],[Column8]]=1,J188*K188,"")</f>
        <v>#N/A</v>
      </c>
      <c r="M188" s="32" t="e">
        <f>VLOOKUP($B188,#REF!,3,FALSE)</f>
        <v>#REF!</v>
      </c>
      <c r="N188" s="32" t="e">
        <f>VLOOKUP($B188,#REF!,4,FALSE)</f>
        <v>#REF!</v>
      </c>
      <c r="O188" s="32" t="e">
        <f>VLOOKUP($B188,#REF!,5,FALSE)</f>
        <v>#REF!</v>
      </c>
      <c r="P188" s="32" t="e">
        <f>VLOOKUP($B188,#REF!,6,FALSE)</f>
        <v>#REF!</v>
      </c>
      <c r="Q188" s="32" t="e">
        <f>VLOOKUP($B188,#REF!,7,FALSE)</f>
        <v>#REF!</v>
      </c>
      <c r="R188" s="32" t="e">
        <f>VLOOKUP($B188,#REF!,8,FALSE)</f>
        <v>#REF!</v>
      </c>
      <c r="S188" s="32" t="e">
        <f>VLOOKUP($B188,#REF!,9,FALSE)</f>
        <v>#REF!</v>
      </c>
    </row>
    <row r="189" spans="1:19" ht="61" thickBot="1" x14ac:dyDescent="0.2">
      <c r="A189" s="31">
        <f t="shared" si="5"/>
        <v>187</v>
      </c>
      <c r="B189" s="37" t="s">
        <v>323</v>
      </c>
      <c r="C189" s="38" t="e">
        <f>VLOOKUP(B189,'Vendor-Security-Assessment'!A:D,2,FALSE)</f>
        <v>#N/A</v>
      </c>
      <c r="D189" s="31" t="e">
        <f>VLOOKUP(B189,'Vendor-Security-Assessment'!A:D,4,FALSE)</f>
        <v>#N/A</v>
      </c>
      <c r="E189" s="39" t="b">
        <f>IF(Table1[[#This Row],[Column11]]&gt;20,TRUE,FALSE)</f>
        <v>0</v>
      </c>
      <c r="F189" s="39" t="s">
        <v>1949</v>
      </c>
      <c r="G189" s="40" t="s">
        <v>10</v>
      </c>
      <c r="H189" s="41">
        <v>1</v>
      </c>
      <c r="I189" s="31" t="e">
        <f>VLOOKUP(B189,'Vendor-Security-Assessment'!A:D,3,FALSE)</f>
        <v>#N/A</v>
      </c>
      <c r="J189" s="31" t="e">
        <f>IF(Table1[[#This Row],[Column7]]=Table1[[#This Row],[Column9]],1,0)</f>
        <v>#N/A</v>
      </c>
      <c r="K189" s="31">
        <f>IF(Table1[[#This Row],[Column8]]=1,20,"")</f>
        <v>20</v>
      </c>
      <c r="L189" s="31" t="e">
        <f>IF(Table1[[#This Row],[Column8]]=1,J189*K189,"")</f>
        <v>#N/A</v>
      </c>
      <c r="M189" s="32" t="e">
        <f>VLOOKUP($B189,#REF!,3,FALSE)</f>
        <v>#REF!</v>
      </c>
      <c r="N189" s="32" t="e">
        <f>VLOOKUP($B189,#REF!,4,FALSE)</f>
        <v>#REF!</v>
      </c>
      <c r="O189" s="32" t="e">
        <f>VLOOKUP($B189,#REF!,5,FALSE)</f>
        <v>#REF!</v>
      </c>
      <c r="P189" s="32" t="e">
        <f>VLOOKUP($B189,#REF!,6,FALSE)</f>
        <v>#REF!</v>
      </c>
      <c r="Q189" s="32" t="e">
        <f>VLOOKUP($B189,#REF!,7,FALSE)</f>
        <v>#REF!</v>
      </c>
      <c r="R189" s="32" t="e">
        <f>VLOOKUP($B189,#REF!,8,FALSE)</f>
        <v>#REF!</v>
      </c>
      <c r="S189" s="32" t="e">
        <f>VLOOKUP($B189,#REF!,9,FALSE)</f>
        <v>#REF!</v>
      </c>
    </row>
    <row r="190" spans="1:19" ht="61" thickBot="1" x14ac:dyDescent="0.2">
      <c r="A190" s="31">
        <f t="shared" si="5"/>
        <v>188</v>
      </c>
      <c r="B190" s="55" t="s">
        <v>324</v>
      </c>
      <c r="C190" s="38" t="e">
        <f>VLOOKUP(B190,'Vendor-Security-Assessment'!A:D,2,FALSE)</f>
        <v>#N/A</v>
      </c>
      <c r="D190" s="31" t="e">
        <f>VLOOKUP(B190,'Vendor-Security-Assessment'!A:D,4,FALSE)</f>
        <v>#N/A</v>
      </c>
      <c r="E190" s="39" t="b">
        <f>IF(Table1[[#This Row],[Column11]]&gt;20,TRUE,FALSE)</f>
        <v>1</v>
      </c>
      <c r="F190" s="39" t="s">
        <v>1949</v>
      </c>
      <c r="G190" s="40" t="s">
        <v>10</v>
      </c>
      <c r="H190" s="41">
        <v>1</v>
      </c>
      <c r="I190" s="31" t="e">
        <f>VLOOKUP(B190,'Vendor-Security-Assessment'!A:D,3,FALSE)</f>
        <v>#N/A</v>
      </c>
      <c r="J190" s="31" t="e">
        <f>IF(Table1[[#This Row],[Column7]]=Table1[[#This Row],[Column9]],1,0)</f>
        <v>#N/A</v>
      </c>
      <c r="K190" s="31">
        <f>IF(Table1[[#This Row],[Column8]]=1,25,"")</f>
        <v>25</v>
      </c>
      <c r="L190" s="31" t="e">
        <f>IF(Table1[[#This Row],[Column8]]=1,J190*K190,"")</f>
        <v>#N/A</v>
      </c>
      <c r="M190" s="32" t="e">
        <f>VLOOKUP($B190,#REF!,3,FALSE)</f>
        <v>#REF!</v>
      </c>
      <c r="N190" s="32" t="e">
        <f>VLOOKUP($B190,#REF!,4,FALSE)</f>
        <v>#REF!</v>
      </c>
      <c r="O190" s="32" t="e">
        <f>VLOOKUP($B190,#REF!,5,FALSE)</f>
        <v>#REF!</v>
      </c>
      <c r="P190" s="32" t="e">
        <f>VLOOKUP($B190,#REF!,6,FALSE)</f>
        <v>#REF!</v>
      </c>
      <c r="Q190" s="32" t="e">
        <f>VLOOKUP($B190,#REF!,7,FALSE)</f>
        <v>#REF!</v>
      </c>
      <c r="R190" s="32" t="e">
        <f>VLOOKUP($B190,#REF!,8,FALSE)</f>
        <v>#REF!</v>
      </c>
      <c r="S190" s="32" t="e">
        <f>VLOOKUP($B190,#REF!,9,FALSE)</f>
        <v>#REF!</v>
      </c>
    </row>
    <row r="191" spans="1:19" ht="61" thickBot="1" x14ac:dyDescent="0.2">
      <c r="A191" s="31">
        <f t="shared" si="5"/>
        <v>189</v>
      </c>
      <c r="B191" s="55" t="s">
        <v>325</v>
      </c>
      <c r="C191" s="38" t="e">
        <f>VLOOKUP(B191,'Vendor-Security-Assessment'!A:D,2,FALSE)</f>
        <v>#N/A</v>
      </c>
      <c r="D191" s="31" t="e">
        <f>VLOOKUP(B191,'Vendor-Security-Assessment'!A:D,4,FALSE)</f>
        <v>#N/A</v>
      </c>
      <c r="E191" s="39" t="b">
        <f>IF(Table1[[#This Row],[Column11]]&gt;20,TRUE,FALSE)</f>
        <v>1</v>
      </c>
      <c r="F191" s="39" t="s">
        <v>1949</v>
      </c>
      <c r="G191" s="40" t="s">
        <v>10</v>
      </c>
      <c r="H191" s="41">
        <v>1</v>
      </c>
      <c r="I191" s="31" t="e">
        <f>VLOOKUP(B191,'Vendor-Security-Assessment'!A:D,3,FALSE)</f>
        <v>#N/A</v>
      </c>
      <c r="J191" s="31" t="e">
        <f>IF(Table1[[#This Row],[Column7]]=Table1[[#This Row],[Column9]],1,0)</f>
        <v>#N/A</v>
      </c>
      <c r="K191" s="31">
        <f>IF(Table1[[#This Row],[Column8]]=1,25,"")</f>
        <v>25</v>
      </c>
      <c r="L191" s="31" t="e">
        <f>IF(Table1[[#This Row],[Column8]]=1,J191*K191,"")</f>
        <v>#N/A</v>
      </c>
      <c r="M191" s="32" t="e">
        <f>VLOOKUP($B191,#REF!,3,FALSE)</f>
        <v>#REF!</v>
      </c>
      <c r="N191" s="32" t="e">
        <f>VLOOKUP($B191,#REF!,4,FALSE)</f>
        <v>#REF!</v>
      </c>
      <c r="O191" s="32" t="e">
        <f>VLOOKUP($B191,#REF!,5,FALSE)</f>
        <v>#REF!</v>
      </c>
      <c r="P191" s="32" t="e">
        <f>VLOOKUP($B191,#REF!,6,FALSE)</f>
        <v>#REF!</v>
      </c>
      <c r="Q191" s="32" t="e">
        <f>VLOOKUP($B191,#REF!,7,FALSE)</f>
        <v>#REF!</v>
      </c>
      <c r="R191" s="32" t="e">
        <f>VLOOKUP($B191,#REF!,8,FALSE)</f>
        <v>#REF!</v>
      </c>
      <c r="S191" s="32" t="e">
        <f>VLOOKUP($B191,#REF!,9,FALSE)</f>
        <v>#REF!</v>
      </c>
    </row>
    <row r="192" spans="1:19" ht="61" thickBot="1" x14ac:dyDescent="0.2">
      <c r="A192" s="31">
        <f t="shared" si="5"/>
        <v>190</v>
      </c>
      <c r="B192" s="55" t="s">
        <v>326</v>
      </c>
      <c r="C192" s="38" t="e">
        <f>VLOOKUP(B192,'Vendor-Security-Assessment'!A:D,2,FALSE)</f>
        <v>#N/A</v>
      </c>
      <c r="D192" s="31" t="e">
        <f>VLOOKUP(B192,'Vendor-Security-Assessment'!A:D,4,FALSE)</f>
        <v>#N/A</v>
      </c>
      <c r="E192" s="39" t="b">
        <f>IF(Table1[[#This Row],[Column11]]&gt;20,TRUE,FALSE)</f>
        <v>0</v>
      </c>
      <c r="F192" s="39" t="s">
        <v>1949</v>
      </c>
      <c r="G192" s="40" t="s">
        <v>10</v>
      </c>
      <c r="H192" s="41">
        <v>1</v>
      </c>
      <c r="I192" s="31" t="e">
        <f>VLOOKUP(B192,'Vendor-Security-Assessment'!A:D,3,FALSE)</f>
        <v>#N/A</v>
      </c>
      <c r="J192" s="31" t="e">
        <f>IF(Table1[[#This Row],[Column7]]=Table1[[#This Row],[Column9]],1,0)</f>
        <v>#N/A</v>
      </c>
      <c r="K192" s="31">
        <f>IF(Table1[[#This Row],[Column8]]=1,15,"")</f>
        <v>15</v>
      </c>
      <c r="L192" s="31" t="e">
        <f>IF(Table1[[#This Row],[Column8]]=1,J192*K192,"")</f>
        <v>#N/A</v>
      </c>
      <c r="M192" s="32" t="e">
        <f>VLOOKUP($B192,#REF!,3,FALSE)</f>
        <v>#REF!</v>
      </c>
      <c r="N192" s="32" t="e">
        <f>VLOOKUP($B192,#REF!,4,FALSE)</f>
        <v>#REF!</v>
      </c>
      <c r="O192" s="32" t="e">
        <f>VLOOKUP($B192,#REF!,5,FALSE)</f>
        <v>#REF!</v>
      </c>
      <c r="P192" s="32" t="e">
        <f>VLOOKUP($B192,#REF!,6,FALSE)</f>
        <v>#REF!</v>
      </c>
      <c r="Q192" s="32" t="e">
        <f>VLOOKUP($B192,#REF!,7,FALSE)</f>
        <v>#REF!</v>
      </c>
      <c r="R192" s="32" t="e">
        <f>VLOOKUP($B192,#REF!,8,FALSE)</f>
        <v>#REF!</v>
      </c>
      <c r="S192" s="32" t="e">
        <f>VLOOKUP($B192,#REF!,9,FALSE)</f>
        <v>#REF!</v>
      </c>
    </row>
    <row r="193" spans="1:19" ht="61" thickBot="1" x14ac:dyDescent="0.2">
      <c r="A193" s="31">
        <f t="shared" si="5"/>
        <v>191</v>
      </c>
      <c r="B193" s="55" t="s">
        <v>327</v>
      </c>
      <c r="C193" s="38" t="e">
        <f>VLOOKUP(B193,'Vendor-Security-Assessment'!A:D,2,FALSE)</f>
        <v>#N/A</v>
      </c>
      <c r="D193" s="31" t="e">
        <f>VLOOKUP(B193,'Vendor-Security-Assessment'!A:D,4,FALSE)</f>
        <v>#N/A</v>
      </c>
      <c r="E193" s="39" t="b">
        <f>IF(Table1[[#This Row],[Column11]]&gt;20,TRUE,FALSE)</f>
        <v>0</v>
      </c>
      <c r="F193" s="39" t="s">
        <v>1949</v>
      </c>
      <c r="G193" s="40" t="s">
        <v>10</v>
      </c>
      <c r="H193" s="41">
        <v>1</v>
      </c>
      <c r="I193" s="31" t="e">
        <f>VLOOKUP(B193,'Vendor-Security-Assessment'!A:D,3,FALSE)</f>
        <v>#N/A</v>
      </c>
      <c r="J193" s="31" t="e">
        <f>IF(Table1[[#This Row],[Column7]]=Table1[[#This Row],[Column9]],1,0)</f>
        <v>#N/A</v>
      </c>
      <c r="K193" s="31">
        <f>IF(Table1[[#This Row],[Column8]]=1,20,"")</f>
        <v>20</v>
      </c>
      <c r="L193" s="31" t="e">
        <f>IF(Table1[[#This Row],[Column8]]=1,J193*K193,"")</f>
        <v>#N/A</v>
      </c>
      <c r="M193" s="32" t="e">
        <f>VLOOKUP($B193,#REF!,3,FALSE)</f>
        <v>#REF!</v>
      </c>
      <c r="N193" s="32" t="e">
        <f>VLOOKUP($B193,#REF!,4,FALSE)</f>
        <v>#REF!</v>
      </c>
      <c r="O193" s="32" t="e">
        <f>VLOOKUP($B193,#REF!,5,FALSE)</f>
        <v>#REF!</v>
      </c>
      <c r="P193" s="32" t="e">
        <f>VLOOKUP($B193,#REF!,6,FALSE)</f>
        <v>#REF!</v>
      </c>
      <c r="Q193" s="32" t="e">
        <f>VLOOKUP($B193,#REF!,7,FALSE)</f>
        <v>#REF!</v>
      </c>
      <c r="R193" s="32" t="e">
        <f>VLOOKUP($B193,#REF!,8,FALSE)</f>
        <v>#REF!</v>
      </c>
      <c r="S193" s="32" t="e">
        <f>VLOOKUP($B193,#REF!,9,FALSE)</f>
        <v>#REF!</v>
      </c>
    </row>
    <row r="194" spans="1:19" ht="61" thickBot="1" x14ac:dyDescent="0.2">
      <c r="A194" s="31">
        <f t="shared" si="5"/>
        <v>192</v>
      </c>
      <c r="B194" s="55" t="s">
        <v>328</v>
      </c>
      <c r="C194" s="38" t="e">
        <f>VLOOKUP(B194,'Vendor-Security-Assessment'!A:D,2,FALSE)</f>
        <v>#N/A</v>
      </c>
      <c r="D194" s="31" t="e">
        <f>VLOOKUP(B194,'Vendor-Security-Assessment'!A:D,4,FALSE)</f>
        <v>#N/A</v>
      </c>
      <c r="E194" s="39" t="b">
        <f>IF(Table1[[#This Row],[Column11]]&gt;20,TRUE,FALSE)</f>
        <v>0</v>
      </c>
      <c r="F194" s="39" t="s">
        <v>1949</v>
      </c>
      <c r="G194" s="40" t="s">
        <v>10</v>
      </c>
      <c r="H194" s="41">
        <v>1</v>
      </c>
      <c r="I194" s="31" t="e">
        <f>VLOOKUP(B194,'Vendor-Security-Assessment'!A:D,3,FALSE)</f>
        <v>#N/A</v>
      </c>
      <c r="J194" s="31" t="e">
        <f>IF(Table1[[#This Row],[Column7]]=Table1[[#This Row],[Column9]],1,0)</f>
        <v>#N/A</v>
      </c>
      <c r="K194" s="31">
        <f>IF(Table1[[#This Row],[Column8]]=1,15,"")</f>
        <v>15</v>
      </c>
      <c r="L194" s="31" t="e">
        <f>IF(Table1[[#This Row],[Column8]]=1,J194*K194,"")</f>
        <v>#N/A</v>
      </c>
      <c r="M194" s="32" t="e">
        <f>VLOOKUP($B194,#REF!,3,FALSE)</f>
        <v>#REF!</v>
      </c>
      <c r="N194" s="32" t="e">
        <f>VLOOKUP($B194,#REF!,4,FALSE)</f>
        <v>#REF!</v>
      </c>
      <c r="O194" s="32" t="e">
        <f>VLOOKUP($B194,#REF!,5,FALSE)</f>
        <v>#REF!</v>
      </c>
      <c r="P194" s="32" t="e">
        <f>VLOOKUP($B194,#REF!,6,FALSE)</f>
        <v>#REF!</v>
      </c>
      <c r="Q194" s="32" t="e">
        <f>VLOOKUP($B194,#REF!,7,FALSE)</f>
        <v>#REF!</v>
      </c>
      <c r="R194" s="32" t="e">
        <f>VLOOKUP($B194,#REF!,8,FALSE)</f>
        <v>#REF!</v>
      </c>
      <c r="S194" s="32" t="e">
        <f>VLOOKUP($B194,#REF!,9,FALSE)</f>
        <v>#REF!</v>
      </c>
    </row>
    <row r="195" spans="1:19" ht="61" thickBot="1" x14ac:dyDescent="0.2">
      <c r="A195" s="31">
        <f t="shared" si="5"/>
        <v>193</v>
      </c>
      <c r="B195" s="55" t="s">
        <v>329</v>
      </c>
      <c r="C195" s="38" t="e">
        <f>VLOOKUP(B195,'Vendor-Security-Assessment'!A:D,2,FALSE)</f>
        <v>#N/A</v>
      </c>
      <c r="D195" s="31" t="e">
        <f>VLOOKUP(B195,'Vendor-Security-Assessment'!A:D,4,FALSE)</f>
        <v>#N/A</v>
      </c>
      <c r="E195" s="39" t="b">
        <f>IF(Table1[[#This Row],[Column11]]&gt;20,TRUE,FALSE)</f>
        <v>0</v>
      </c>
      <c r="F195" s="39" t="s">
        <v>1949</v>
      </c>
      <c r="G195" s="40" t="s">
        <v>10</v>
      </c>
      <c r="H195" s="41">
        <v>1</v>
      </c>
      <c r="I195" s="31" t="e">
        <f>VLOOKUP(B195,'Vendor-Security-Assessment'!A:D,3,FALSE)</f>
        <v>#N/A</v>
      </c>
      <c r="J195" s="31" t="e">
        <f>IF(Table1[[#This Row],[Column7]]=Table1[[#This Row],[Column9]],1,0)</f>
        <v>#N/A</v>
      </c>
      <c r="K195" s="31">
        <f>IF(Table1[[#This Row],[Column8]]=1,15,"")</f>
        <v>15</v>
      </c>
      <c r="L195" s="31" t="e">
        <f>IF(Table1[[#This Row],[Column8]]=1,J195*K195,"")</f>
        <v>#N/A</v>
      </c>
      <c r="M195" s="32" t="e">
        <f>VLOOKUP($B195,#REF!,3,FALSE)</f>
        <v>#REF!</v>
      </c>
      <c r="N195" s="32" t="e">
        <f>VLOOKUP($B195,#REF!,4,FALSE)</f>
        <v>#REF!</v>
      </c>
      <c r="O195" s="32" t="e">
        <f>VLOOKUP($B195,#REF!,5,FALSE)</f>
        <v>#REF!</v>
      </c>
      <c r="P195" s="32" t="e">
        <f>VLOOKUP($B195,#REF!,6,FALSE)</f>
        <v>#REF!</v>
      </c>
      <c r="Q195" s="32" t="e">
        <f>VLOOKUP($B195,#REF!,7,FALSE)</f>
        <v>#REF!</v>
      </c>
      <c r="R195" s="32" t="e">
        <f>VLOOKUP($B195,#REF!,8,FALSE)</f>
        <v>#REF!</v>
      </c>
      <c r="S195" s="32" t="e">
        <f>VLOOKUP($B195,#REF!,9,FALSE)</f>
        <v>#REF!</v>
      </c>
    </row>
    <row r="196" spans="1:19" ht="61" thickBot="1" x14ac:dyDescent="0.2">
      <c r="A196" s="31">
        <f t="shared" si="5"/>
        <v>194</v>
      </c>
      <c r="B196" s="55" t="s">
        <v>330</v>
      </c>
      <c r="C196" s="38" t="e">
        <f>VLOOKUP(B196,'Vendor-Security-Assessment'!A:D,2,FALSE)</f>
        <v>#N/A</v>
      </c>
      <c r="D196" s="31" t="e">
        <f>VLOOKUP(B196,'Vendor-Security-Assessment'!A:D,4,FALSE)</f>
        <v>#N/A</v>
      </c>
      <c r="E196" s="39" t="b">
        <f>IF(Table1[[#This Row],[Column11]]&gt;20,TRUE,FALSE)</f>
        <v>1</v>
      </c>
      <c r="F196" s="39" t="s">
        <v>1949</v>
      </c>
      <c r="G196" s="40" t="s">
        <v>10</v>
      </c>
      <c r="H196" s="41">
        <v>1</v>
      </c>
      <c r="I196" s="31" t="e">
        <f>VLOOKUP(B196,'Vendor-Security-Assessment'!A:D,3,FALSE)</f>
        <v>#N/A</v>
      </c>
      <c r="J196" s="31" t="e">
        <f>IF(Table1[[#This Row],[Column7]]=Table1[[#This Row],[Column9]],1,0)</f>
        <v>#N/A</v>
      </c>
      <c r="K196" s="31">
        <f>IF(Table1[[#This Row],[Column8]]=1,25,"")</f>
        <v>25</v>
      </c>
      <c r="L196" s="31" t="e">
        <f>IF(Table1[[#This Row],[Column8]]=1,J196*K196,"")</f>
        <v>#N/A</v>
      </c>
      <c r="M196" s="32" t="e">
        <f>VLOOKUP($B196,#REF!,3,FALSE)</f>
        <v>#REF!</v>
      </c>
      <c r="N196" s="32" t="e">
        <f>VLOOKUP($B196,#REF!,4,FALSE)</f>
        <v>#REF!</v>
      </c>
      <c r="O196" s="32" t="e">
        <f>VLOOKUP($B196,#REF!,5,FALSE)</f>
        <v>#REF!</v>
      </c>
      <c r="P196" s="32" t="e">
        <f>VLOOKUP($B196,#REF!,6,FALSE)</f>
        <v>#REF!</v>
      </c>
      <c r="Q196" s="32" t="e">
        <f>VLOOKUP($B196,#REF!,7,FALSE)</f>
        <v>#REF!</v>
      </c>
      <c r="R196" s="32" t="e">
        <f>VLOOKUP($B196,#REF!,8,FALSE)</f>
        <v>#REF!</v>
      </c>
      <c r="S196" s="32" t="e">
        <f>VLOOKUP($B196,#REF!,9,FALSE)</f>
        <v>#REF!</v>
      </c>
    </row>
    <row r="197" spans="1:19" ht="61" thickBot="1" x14ac:dyDescent="0.2">
      <c r="A197" s="31">
        <f t="shared" ref="A197:A260" si="6">A196+1</f>
        <v>195</v>
      </c>
      <c r="B197" s="55" t="s">
        <v>331</v>
      </c>
      <c r="C197" s="38" t="e">
        <f>VLOOKUP(B197,'Vendor-Security-Assessment'!A:D,2,FALSE)</f>
        <v>#N/A</v>
      </c>
      <c r="D197" s="31" t="e">
        <f>VLOOKUP(B197,'Vendor-Security-Assessment'!A:D,4,FALSE)</f>
        <v>#N/A</v>
      </c>
      <c r="E197" s="39" t="b">
        <f>IF(Table1[[#This Row],[Column11]]&gt;20,TRUE,FALSE)</f>
        <v>1</v>
      </c>
      <c r="F197" s="39" t="s">
        <v>1949</v>
      </c>
      <c r="G197" s="40" t="s">
        <v>10</v>
      </c>
      <c r="H197" s="41">
        <v>1</v>
      </c>
      <c r="I197" s="31" t="e">
        <f>VLOOKUP(B197,'Vendor-Security-Assessment'!A:D,3,FALSE)</f>
        <v>#N/A</v>
      </c>
      <c r="J197" s="31" t="e">
        <f>IF(Table1[[#This Row],[Column7]]=Table1[[#This Row],[Column9]],1,0)</f>
        <v>#N/A</v>
      </c>
      <c r="K197" s="31">
        <f>IF(Table1[[#This Row],[Column8]]=1,25,"")</f>
        <v>25</v>
      </c>
      <c r="L197" s="31" t="e">
        <f>IF(Table1[[#This Row],[Column8]]=1,J197*K197,"")</f>
        <v>#N/A</v>
      </c>
      <c r="M197" s="32" t="e">
        <f>VLOOKUP($B197,#REF!,3,FALSE)</f>
        <v>#REF!</v>
      </c>
      <c r="N197" s="32" t="e">
        <f>VLOOKUP($B197,#REF!,4,FALSE)</f>
        <v>#REF!</v>
      </c>
      <c r="O197" s="32" t="e">
        <f>VLOOKUP($B197,#REF!,5,FALSE)</f>
        <v>#REF!</v>
      </c>
      <c r="P197" s="32" t="e">
        <f>VLOOKUP($B197,#REF!,6,FALSE)</f>
        <v>#REF!</v>
      </c>
      <c r="Q197" s="32" t="e">
        <f>VLOOKUP($B197,#REF!,7,FALSE)</f>
        <v>#REF!</v>
      </c>
      <c r="R197" s="32" t="e">
        <f>VLOOKUP($B197,#REF!,8,FALSE)</f>
        <v>#REF!</v>
      </c>
      <c r="S197" s="32" t="e">
        <f>VLOOKUP($B197,#REF!,9,FALSE)</f>
        <v>#REF!</v>
      </c>
    </row>
    <row r="198" spans="1:19" ht="61" thickBot="1" x14ac:dyDescent="0.2">
      <c r="A198" s="31">
        <f t="shared" si="6"/>
        <v>196</v>
      </c>
      <c r="B198" s="55" t="s">
        <v>332</v>
      </c>
      <c r="C198" s="38" t="e">
        <f>VLOOKUP(B198,'Vendor-Security-Assessment'!A:D,2,FALSE)</f>
        <v>#N/A</v>
      </c>
      <c r="D198" s="31" t="e">
        <f>VLOOKUP(B198,'Vendor-Security-Assessment'!A:D,4,FALSE)</f>
        <v>#N/A</v>
      </c>
      <c r="E198" s="39" t="b">
        <f>IF(Table1[[#This Row],[Column11]]&gt;20,TRUE,FALSE)</f>
        <v>0</v>
      </c>
      <c r="F198" s="39" t="s">
        <v>1949</v>
      </c>
      <c r="G198" s="40" t="s">
        <v>10</v>
      </c>
      <c r="H198" s="41">
        <v>1</v>
      </c>
      <c r="I198" s="31" t="e">
        <f>VLOOKUP(B198,'Vendor-Security-Assessment'!A:D,3,FALSE)</f>
        <v>#N/A</v>
      </c>
      <c r="J198" s="31" t="e">
        <f>IF(Table1[[#This Row],[Column7]]=Table1[[#This Row],[Column9]],1,0)</f>
        <v>#N/A</v>
      </c>
      <c r="K198" s="31">
        <f>IF(Table1[[#This Row],[Column8]]=1,20,"")</f>
        <v>20</v>
      </c>
      <c r="L198" s="31" t="e">
        <f>IF(Table1[[#This Row],[Column8]]=1,J198*K198,"")</f>
        <v>#N/A</v>
      </c>
      <c r="M198" s="32" t="e">
        <f>VLOOKUP($B198,#REF!,3,FALSE)</f>
        <v>#REF!</v>
      </c>
      <c r="N198" s="32" t="e">
        <f>VLOOKUP($B198,#REF!,4,FALSE)</f>
        <v>#REF!</v>
      </c>
      <c r="O198" s="32" t="e">
        <f>VLOOKUP($B198,#REF!,5,FALSE)</f>
        <v>#REF!</v>
      </c>
      <c r="P198" s="32" t="e">
        <f>VLOOKUP($B198,#REF!,6,FALSE)</f>
        <v>#REF!</v>
      </c>
      <c r="Q198" s="32" t="e">
        <f>VLOOKUP($B198,#REF!,7,FALSE)</f>
        <v>#REF!</v>
      </c>
      <c r="R198" s="32" t="e">
        <f>VLOOKUP($B198,#REF!,8,FALSE)</f>
        <v>#REF!</v>
      </c>
      <c r="S198" s="32" t="e">
        <f>VLOOKUP($B198,#REF!,9,FALSE)</f>
        <v>#REF!</v>
      </c>
    </row>
    <row r="199" spans="1:19" ht="61" thickBot="1" x14ac:dyDescent="0.2">
      <c r="A199" s="31">
        <f t="shared" si="6"/>
        <v>197</v>
      </c>
      <c r="B199" s="55" t="s">
        <v>333</v>
      </c>
      <c r="C199" s="38" t="e">
        <f>VLOOKUP(B199,'Vendor-Security-Assessment'!A:D,2,FALSE)</f>
        <v>#N/A</v>
      </c>
      <c r="D199" s="31" t="e">
        <f>VLOOKUP(B199,'Vendor-Security-Assessment'!A:D,4,FALSE)</f>
        <v>#N/A</v>
      </c>
      <c r="E199" s="39" t="b">
        <f>IF(Table1[[#This Row],[Column11]]&gt;20,TRUE,FALSE)</f>
        <v>0</v>
      </c>
      <c r="F199" s="39" t="s">
        <v>1949</v>
      </c>
      <c r="G199" s="40" t="s">
        <v>10</v>
      </c>
      <c r="H199" s="41">
        <v>1</v>
      </c>
      <c r="I199" s="31" t="e">
        <f>VLOOKUP(B199,'Vendor-Security-Assessment'!A:D,3,FALSE)</f>
        <v>#N/A</v>
      </c>
      <c r="J199" s="31" t="e">
        <f>IF(Table1[[#This Row],[Column7]]=Table1[[#This Row],[Column9]],1,0)</f>
        <v>#N/A</v>
      </c>
      <c r="K199" s="31">
        <f>IF(Table1[[#This Row],[Column8]]=1,20,"")</f>
        <v>20</v>
      </c>
      <c r="L199" s="31" t="e">
        <f>IF(Table1[[#This Row],[Column8]]=1,J199*K199,"")</f>
        <v>#N/A</v>
      </c>
      <c r="M199" s="32" t="e">
        <f>VLOOKUP($B199,#REF!,3,FALSE)</f>
        <v>#REF!</v>
      </c>
      <c r="N199" s="32" t="e">
        <f>VLOOKUP($B199,#REF!,4,FALSE)</f>
        <v>#REF!</v>
      </c>
      <c r="O199" s="32" t="e">
        <f>VLOOKUP($B199,#REF!,5,FALSE)</f>
        <v>#REF!</v>
      </c>
      <c r="P199" s="32" t="e">
        <f>VLOOKUP($B199,#REF!,6,FALSE)</f>
        <v>#REF!</v>
      </c>
      <c r="Q199" s="32" t="e">
        <f>VLOOKUP($B199,#REF!,7,FALSE)</f>
        <v>#REF!</v>
      </c>
      <c r="R199" s="32" t="e">
        <f>VLOOKUP($B199,#REF!,8,FALSE)</f>
        <v>#REF!</v>
      </c>
      <c r="S199" s="32" t="e">
        <f>VLOOKUP($B199,#REF!,9,FALSE)</f>
        <v>#REF!</v>
      </c>
    </row>
    <row r="200" spans="1:19" ht="93.75" customHeight="1" thickBot="1" x14ac:dyDescent="0.2">
      <c r="A200" s="31">
        <f t="shared" si="6"/>
        <v>198</v>
      </c>
      <c r="B200" s="55" t="s">
        <v>334</v>
      </c>
      <c r="C200" s="38" t="e">
        <f>VLOOKUP(B200,'Vendor-Security-Assessment'!A:D,2,FALSE)</f>
        <v>#N/A</v>
      </c>
      <c r="D200" s="31" t="e">
        <f>VLOOKUP(B200,'Vendor-Security-Assessment'!A:D,4,FALSE)</f>
        <v>#N/A</v>
      </c>
      <c r="E200" s="39" t="b">
        <f>IF(Table1[[#This Row],[Column11]]&gt;20,TRUE,FALSE)</f>
        <v>0</v>
      </c>
      <c r="F200" s="39" t="s">
        <v>1949</v>
      </c>
      <c r="G200" s="40" t="s">
        <v>10</v>
      </c>
      <c r="H200" s="41">
        <v>1</v>
      </c>
      <c r="I200" s="31" t="e">
        <f>VLOOKUP(B200,'Vendor-Security-Assessment'!A:D,3,FALSE)</f>
        <v>#N/A</v>
      </c>
      <c r="J200" s="31" t="e">
        <f>IF(Table1[[#This Row],[Column7]]=Table1[[#This Row],[Column9]],1,0)</f>
        <v>#N/A</v>
      </c>
      <c r="K200" s="31">
        <f>IF(Table1[[#This Row],[Column8]]=1,20,"")</f>
        <v>20</v>
      </c>
      <c r="L200" s="31" t="e">
        <f>IF(Table1[[#This Row],[Column8]]=1,J200*K200,"")</f>
        <v>#N/A</v>
      </c>
      <c r="M200" s="32" t="e">
        <f>VLOOKUP($B200,#REF!,3,FALSE)</f>
        <v>#REF!</v>
      </c>
      <c r="N200" s="32" t="e">
        <f>VLOOKUP($B200,#REF!,4,FALSE)</f>
        <v>#REF!</v>
      </c>
      <c r="O200" s="32" t="e">
        <f>VLOOKUP($B200,#REF!,5,FALSE)</f>
        <v>#REF!</v>
      </c>
      <c r="P200" s="32" t="e">
        <f>VLOOKUP($B200,#REF!,6,FALSE)</f>
        <v>#REF!</v>
      </c>
      <c r="Q200" s="32" t="e">
        <f>VLOOKUP($B200,#REF!,7,FALSE)</f>
        <v>#REF!</v>
      </c>
      <c r="R200" s="32" t="e">
        <f>VLOOKUP($B200,#REF!,8,FALSE)</f>
        <v>#REF!</v>
      </c>
      <c r="S200" s="32" t="e">
        <f>VLOOKUP($B200,#REF!,9,FALSE)</f>
        <v>#REF!</v>
      </c>
    </row>
    <row r="201" spans="1:19" ht="385" thickBot="1" x14ac:dyDescent="0.2">
      <c r="A201" s="31">
        <f t="shared" si="6"/>
        <v>199</v>
      </c>
      <c r="B201" s="37" t="s">
        <v>335</v>
      </c>
      <c r="C201" s="38" t="str">
        <f>VLOOKUP(B201,'Vendor-Security-Assessment'!A:D,2,FALSE)</f>
        <v>Do you incorporate customer feedback into security feature requests?</v>
      </c>
      <c r="D201" s="31" t="str">
        <f>VLOOKUP(B201,'Vendor-Security-Assessment'!A:D,4,FALSE)</f>
        <v>Through AOM's  dedicated customer support and help desk channel, all requests including security requests are processed with high priority</v>
      </c>
      <c r="E201" s="39" t="b">
        <f>IF(Table1[[#This Row],[Column11]]&gt;20,TRUE,FALSE)</f>
        <v>0</v>
      </c>
      <c r="F201" s="39" t="s">
        <v>1950</v>
      </c>
      <c r="G201" s="40" t="s">
        <v>10</v>
      </c>
      <c r="H201" s="41">
        <v>1</v>
      </c>
      <c r="I201" s="31" t="str">
        <f>VLOOKUP(B201,'Vendor-Security-Assessment'!A:D,3,FALSE)</f>
        <v>Yes</v>
      </c>
      <c r="J201" s="31">
        <f>IF(Table1[[#This Row],[Column7]]=Table1[[#This Row],[Column9]],1,0)</f>
        <v>1</v>
      </c>
      <c r="K201" s="31">
        <f>IF(Table1[[#This Row],[Column8]]=1,15,"")</f>
        <v>15</v>
      </c>
      <c r="L201" s="31">
        <f>IF(Table1[[#This Row],[Column8]]=1,J201*K201,"")</f>
        <v>15</v>
      </c>
      <c r="M201" s="32" t="e">
        <f>VLOOKUP($B201,#REF!,3,FALSE)</f>
        <v>#REF!</v>
      </c>
      <c r="N201" s="32" t="e">
        <f>VLOOKUP($B201,#REF!,4,FALSE)</f>
        <v>#REF!</v>
      </c>
      <c r="O201" s="32" t="e">
        <f>VLOOKUP($B201,#REF!,5,FALSE)</f>
        <v>#REF!</v>
      </c>
      <c r="P201" s="32" t="e">
        <f>VLOOKUP($B201,#REF!,6,FALSE)</f>
        <v>#REF!</v>
      </c>
      <c r="Q201" s="32" t="e">
        <f>VLOOKUP($B201,#REF!,7,FALSE)</f>
        <v>#REF!</v>
      </c>
      <c r="R201" s="32" t="e">
        <f>VLOOKUP($B201,#REF!,8,FALSE)</f>
        <v>#REF!</v>
      </c>
      <c r="S201" s="32" t="e">
        <f>VLOOKUP($B201,#REF!,9,FALSE)</f>
        <v>#REF!</v>
      </c>
    </row>
    <row r="202" spans="1:19" ht="31" thickBot="1" x14ac:dyDescent="0.2">
      <c r="A202" s="31">
        <f t="shared" si="6"/>
        <v>200</v>
      </c>
      <c r="B202" s="37" t="s">
        <v>336</v>
      </c>
      <c r="C202" s="38" t="e">
        <f>VLOOKUP(B202,'Vendor-Security-Assessment'!A:D,2,FALSE)</f>
        <v>#N/A</v>
      </c>
      <c r="D202" s="31" t="e">
        <f>VLOOKUP(B202,'Vendor-Security-Assessment'!A:D,4,FALSE)</f>
        <v>#N/A</v>
      </c>
      <c r="E202" s="39" t="b">
        <f>IF(Table1[[#This Row],[Column11]]&gt;20,TRUE,FALSE)</f>
        <v>0</v>
      </c>
      <c r="F202" s="39" t="s">
        <v>1950</v>
      </c>
      <c r="G202" s="40" t="s">
        <v>10</v>
      </c>
      <c r="H202" s="41">
        <v>1</v>
      </c>
      <c r="I202" s="31" t="e">
        <f>VLOOKUP(B202,'Vendor-Security-Assessment'!A:D,3,FALSE)</f>
        <v>#N/A</v>
      </c>
      <c r="J202" s="31" t="e">
        <f>IF(Table1[[#This Row],[Column7]]=Table1[[#This Row],[Column9]],1,0)</f>
        <v>#N/A</v>
      </c>
      <c r="K202" s="31">
        <f>IF(Table1[[#This Row],[Column8]]=1,15,"")</f>
        <v>15</v>
      </c>
      <c r="L202" s="31" t="e">
        <f>IF(Table1[[#This Row],[Column8]]=1,J202*K202,"")</f>
        <v>#N/A</v>
      </c>
      <c r="M202" s="32" t="e">
        <f>VLOOKUP($B202,#REF!,3,FALSE)</f>
        <v>#REF!</v>
      </c>
      <c r="N202" s="32" t="e">
        <f>VLOOKUP($B202,#REF!,4,FALSE)</f>
        <v>#REF!</v>
      </c>
      <c r="O202" s="32" t="e">
        <f>VLOOKUP($B202,#REF!,5,FALSE)</f>
        <v>#REF!</v>
      </c>
      <c r="P202" s="32" t="e">
        <f>VLOOKUP($B202,#REF!,6,FALSE)</f>
        <v>#REF!</v>
      </c>
      <c r="Q202" s="32" t="e">
        <f>VLOOKUP($B202,#REF!,7,FALSE)</f>
        <v>#REF!</v>
      </c>
      <c r="R202" s="32" t="e">
        <f>VLOOKUP($B202,#REF!,8,FALSE)</f>
        <v>#REF!</v>
      </c>
      <c r="S202" s="32" t="e">
        <f>VLOOKUP($B202,#REF!,9,FALSE)</f>
        <v>#REF!</v>
      </c>
    </row>
    <row r="203" spans="1:19" ht="31" thickBot="1" x14ac:dyDescent="0.2">
      <c r="A203" s="31">
        <f t="shared" si="6"/>
        <v>201</v>
      </c>
      <c r="B203" s="37" t="s">
        <v>337</v>
      </c>
      <c r="C203" s="38" t="e">
        <f>VLOOKUP(B203,'Vendor-Security-Assessment'!A:D,2,FALSE)</f>
        <v>#N/A</v>
      </c>
      <c r="D203" s="31" t="e">
        <f>VLOOKUP(B203,'Vendor-Security-Assessment'!A:D,4,FALSE)</f>
        <v>#N/A</v>
      </c>
      <c r="E203" s="39" t="b">
        <f>IF(Table1[[#This Row],[Column11]]&gt;20,TRUE,FALSE)</f>
        <v>0</v>
      </c>
      <c r="F203" s="39" t="s">
        <v>1951</v>
      </c>
      <c r="G203" s="40" t="s">
        <v>10</v>
      </c>
      <c r="H203" s="41">
        <v>1</v>
      </c>
      <c r="I203" s="31" t="e">
        <f>VLOOKUP(B203,'Vendor-Security-Assessment'!A:D,3,FALSE)</f>
        <v>#N/A</v>
      </c>
      <c r="J203" s="31" t="e">
        <f>IF(VLOOKUP(Table1[[#This Row],[Column2]],#REF!,7,FALSE)="Yes",1,0)</f>
        <v>#REF!</v>
      </c>
      <c r="K203" s="31">
        <f>IF(Table1[[#This Row],[Column8]]=1,15,"")</f>
        <v>15</v>
      </c>
      <c r="L203" s="31" t="e">
        <f>IF(Table1[[#This Row],[Column8]]=1,J203*K203,"")</f>
        <v>#REF!</v>
      </c>
      <c r="M203" s="32" t="e">
        <f>VLOOKUP($B203,#REF!,3,FALSE)</f>
        <v>#REF!</v>
      </c>
      <c r="N203" s="32" t="e">
        <f>VLOOKUP($B203,#REF!,4,FALSE)</f>
        <v>#REF!</v>
      </c>
      <c r="O203" s="32" t="e">
        <f>VLOOKUP($B203,#REF!,5,FALSE)</f>
        <v>#REF!</v>
      </c>
      <c r="P203" s="32" t="e">
        <f>VLOOKUP($B203,#REF!,6,FALSE)</f>
        <v>#REF!</v>
      </c>
      <c r="Q203" s="32" t="e">
        <f>VLOOKUP($B203,#REF!,7,FALSE)</f>
        <v>#REF!</v>
      </c>
      <c r="R203" s="32" t="e">
        <f>VLOOKUP($B203,#REF!,8,FALSE)</f>
        <v>#REF!</v>
      </c>
      <c r="S203" s="32" t="e">
        <f>VLOOKUP($B203,#REF!,9,FALSE)</f>
        <v>#REF!</v>
      </c>
    </row>
    <row r="204" spans="1:19" ht="31" thickBot="1" x14ac:dyDescent="0.2">
      <c r="A204" s="31">
        <f t="shared" si="6"/>
        <v>202</v>
      </c>
      <c r="B204" s="37" t="s">
        <v>338</v>
      </c>
      <c r="C204" s="38" t="e">
        <f>VLOOKUP(B204,'Vendor-Security-Assessment'!A:D,2,FALSE)</f>
        <v>#N/A</v>
      </c>
      <c r="D204" s="31" t="e">
        <f>VLOOKUP(B204,'Vendor-Security-Assessment'!A:D,4,FALSE)</f>
        <v>#N/A</v>
      </c>
      <c r="E204" s="39" t="b">
        <f>IF(Table1[[#This Row],[Column11]]&gt;20,TRUE,FALSE)</f>
        <v>0</v>
      </c>
      <c r="F204" s="39" t="s">
        <v>1951</v>
      </c>
      <c r="G204" s="40" t="s">
        <v>10</v>
      </c>
      <c r="H204" s="41">
        <v>1</v>
      </c>
      <c r="I204" s="31" t="e">
        <f>VLOOKUP(B204,'Vendor-Security-Assessment'!A:D,3,FALSE)</f>
        <v>#N/A</v>
      </c>
      <c r="J204" s="31" t="e">
        <f>IF(Table1[[#This Row],[Column7]]=Table1[[#This Row],[Column9]],1,0)</f>
        <v>#N/A</v>
      </c>
      <c r="K204" s="31">
        <f>IF(Table1[[#This Row],[Column8]]=1,15,"")</f>
        <v>15</v>
      </c>
      <c r="L204" s="31" t="e">
        <f>IF(Table1[[#This Row],[Column8]]=1,J204*K204,"")</f>
        <v>#N/A</v>
      </c>
      <c r="M204" s="32" t="e">
        <f>VLOOKUP($B204,#REF!,3,FALSE)</f>
        <v>#REF!</v>
      </c>
      <c r="N204" s="32" t="e">
        <f>VLOOKUP($B204,#REF!,4,FALSE)</f>
        <v>#REF!</v>
      </c>
      <c r="O204" s="32" t="e">
        <f>VLOOKUP($B204,#REF!,5,FALSE)</f>
        <v>#REF!</v>
      </c>
      <c r="P204" s="32" t="e">
        <f>VLOOKUP($B204,#REF!,6,FALSE)</f>
        <v>#REF!</v>
      </c>
      <c r="Q204" s="32" t="e">
        <f>VLOOKUP($B204,#REF!,7,FALSE)</f>
        <v>#REF!</v>
      </c>
      <c r="R204" s="32" t="e">
        <f>VLOOKUP($B204,#REF!,8,FALSE)</f>
        <v>#REF!</v>
      </c>
      <c r="S204" s="32" t="e">
        <f>VLOOKUP($B204,#REF!,9,FALSE)</f>
        <v>#REF!</v>
      </c>
    </row>
    <row r="205" spans="1:19" ht="31" thickBot="1" x14ac:dyDescent="0.2">
      <c r="A205" s="31">
        <f t="shared" si="6"/>
        <v>203</v>
      </c>
      <c r="B205" s="37" t="s">
        <v>339</v>
      </c>
      <c r="C205" s="38" t="e">
        <f>VLOOKUP(B205,'Vendor-Security-Assessment'!A:D,2,FALSE)</f>
        <v>#N/A</v>
      </c>
      <c r="D205" s="31" t="e">
        <f>VLOOKUP(B205,'Vendor-Security-Assessment'!A:D,4,FALSE)</f>
        <v>#N/A</v>
      </c>
      <c r="E205" s="39" t="b">
        <f>IF(Table1[[#This Row],[Column11]]&gt;20,TRUE,FALSE)</f>
        <v>0</v>
      </c>
      <c r="F205" s="39" t="s">
        <v>1951</v>
      </c>
      <c r="G205" s="40" t="s">
        <v>10</v>
      </c>
      <c r="H205" s="41">
        <v>1</v>
      </c>
      <c r="I205" s="31" t="e">
        <f>VLOOKUP(B205,'Vendor-Security-Assessment'!A:D,3,FALSE)</f>
        <v>#N/A</v>
      </c>
      <c r="J205" s="31" t="e">
        <f>IF(Table1[[#This Row],[Column7]]=Table1[[#This Row],[Column9]],1,0)</f>
        <v>#N/A</v>
      </c>
      <c r="K205" s="31">
        <f>IF(Table1[[#This Row],[Column8]]=1,15,"")</f>
        <v>15</v>
      </c>
      <c r="L205" s="31" t="e">
        <f>IF(Table1[[#This Row],[Column8]]=1,J205*K205,"")</f>
        <v>#N/A</v>
      </c>
      <c r="M205" s="32" t="e">
        <f>VLOOKUP($B205,#REF!,3,FALSE)</f>
        <v>#REF!</v>
      </c>
      <c r="N205" s="32" t="e">
        <f>VLOOKUP($B205,#REF!,4,FALSE)</f>
        <v>#REF!</v>
      </c>
      <c r="O205" s="32" t="e">
        <f>VLOOKUP($B205,#REF!,5,FALSE)</f>
        <v>#REF!</v>
      </c>
      <c r="P205" s="32" t="e">
        <f>VLOOKUP($B205,#REF!,6,FALSE)</f>
        <v>#REF!</v>
      </c>
      <c r="Q205" s="32" t="e">
        <f>VLOOKUP($B205,#REF!,7,FALSE)</f>
        <v>#REF!</v>
      </c>
      <c r="R205" s="32" t="e">
        <f>VLOOKUP($B205,#REF!,8,FALSE)</f>
        <v>#REF!</v>
      </c>
      <c r="S205" s="32" t="e">
        <f>VLOOKUP($B205,#REF!,9,FALSE)</f>
        <v>#REF!</v>
      </c>
    </row>
    <row r="206" spans="1:19" ht="31" thickBot="1" x14ac:dyDescent="0.2">
      <c r="A206" s="31">
        <f t="shared" si="6"/>
        <v>204</v>
      </c>
      <c r="B206" s="37" t="s">
        <v>340</v>
      </c>
      <c r="C206" s="38" t="e">
        <f>VLOOKUP(B206,'Vendor-Security-Assessment'!A:D,2,FALSE)</f>
        <v>#N/A</v>
      </c>
      <c r="D206" s="31" t="e">
        <f>VLOOKUP(B206,'Vendor-Security-Assessment'!A:D,4,FALSE)</f>
        <v>#N/A</v>
      </c>
      <c r="E206" s="39" t="b">
        <f>IF(Table1[[#This Row],[Column11]]&gt;20,TRUE,FALSE)</f>
        <v>0</v>
      </c>
      <c r="F206" s="39" t="s">
        <v>1951</v>
      </c>
      <c r="G206" s="40" t="s">
        <v>10</v>
      </c>
      <c r="H206" s="41">
        <v>1</v>
      </c>
      <c r="I206" s="31" t="e">
        <f>VLOOKUP(B206,'Vendor-Security-Assessment'!A:D,3,FALSE)</f>
        <v>#N/A</v>
      </c>
      <c r="J206" s="31" t="e">
        <f>IF(Table1[[#This Row],[Column7]]=Table1[[#This Row],[Column9]],1,0)</f>
        <v>#N/A</v>
      </c>
      <c r="K206" s="31">
        <f>IF(Table1[[#This Row],[Column8]]=1,15,"")</f>
        <v>15</v>
      </c>
      <c r="L206" s="31" t="e">
        <f>IF(Table1[[#This Row],[Column8]]=1,J206*K206,"")</f>
        <v>#N/A</v>
      </c>
      <c r="M206" s="32" t="e">
        <f>VLOOKUP($B206,#REF!,3,FALSE)</f>
        <v>#REF!</v>
      </c>
      <c r="N206" s="32" t="e">
        <f>VLOOKUP($B206,#REF!,4,FALSE)</f>
        <v>#REF!</v>
      </c>
      <c r="O206" s="32" t="e">
        <f>VLOOKUP($B206,#REF!,5,FALSE)</f>
        <v>#REF!</v>
      </c>
      <c r="P206" s="32" t="e">
        <f>VLOOKUP($B206,#REF!,6,FALSE)</f>
        <v>#REF!</v>
      </c>
      <c r="Q206" s="32" t="e">
        <f>VLOOKUP($B206,#REF!,7,FALSE)</f>
        <v>#REF!</v>
      </c>
      <c r="R206" s="32" t="e">
        <f>VLOOKUP($B206,#REF!,8,FALSE)</f>
        <v>#REF!</v>
      </c>
      <c r="S206" s="32" t="e">
        <f>VLOOKUP($B206,#REF!,9,FALSE)</f>
        <v>#REF!</v>
      </c>
    </row>
    <row r="207" spans="1:19" ht="31" thickBot="1" x14ac:dyDescent="0.2">
      <c r="A207" s="31">
        <f t="shared" si="6"/>
        <v>205</v>
      </c>
      <c r="B207" s="37" t="s">
        <v>341</v>
      </c>
      <c r="C207" s="38" t="e">
        <f>VLOOKUP(B207,'Vendor-Security-Assessment'!A:D,2,FALSE)</f>
        <v>#N/A</v>
      </c>
      <c r="D207" s="31" t="e">
        <f>VLOOKUP(B207,'Vendor-Security-Assessment'!A:D,4,FALSE)</f>
        <v>#N/A</v>
      </c>
      <c r="E207" s="39" t="b">
        <f>IF(Table1[[#This Row],[Column11]]&gt;20,TRUE,FALSE)</f>
        <v>0</v>
      </c>
      <c r="F207" s="39" t="s">
        <v>1951</v>
      </c>
      <c r="G207" s="40" t="s">
        <v>10</v>
      </c>
      <c r="H207" s="41">
        <v>1</v>
      </c>
      <c r="I207" s="31" t="e">
        <f>VLOOKUP(B207,'Vendor-Security-Assessment'!A:D,3,FALSE)</f>
        <v>#N/A</v>
      </c>
      <c r="J207" s="31" t="e">
        <f>IF(Table1[[#This Row],[Column7]]=Table1[[#This Row],[Column9]],1,0)</f>
        <v>#N/A</v>
      </c>
      <c r="K207" s="31">
        <f>IF(Table1[[#This Row],[Column8]]=1,15,"")</f>
        <v>15</v>
      </c>
      <c r="L207" s="31" t="e">
        <f>IF(Table1[[#This Row],[Column8]]=1,J207*K207,"")</f>
        <v>#N/A</v>
      </c>
      <c r="M207" s="32" t="e">
        <f>VLOOKUP($B207,#REF!,3,FALSE)</f>
        <v>#REF!</v>
      </c>
      <c r="N207" s="32" t="e">
        <f>VLOOKUP($B207,#REF!,4,FALSE)</f>
        <v>#REF!</v>
      </c>
      <c r="O207" s="32" t="e">
        <f>VLOOKUP($B207,#REF!,5,FALSE)</f>
        <v>#REF!</v>
      </c>
      <c r="P207" s="32" t="e">
        <f>VLOOKUP($B207,#REF!,6,FALSE)</f>
        <v>#REF!</v>
      </c>
      <c r="Q207" s="32" t="e">
        <f>VLOOKUP($B207,#REF!,7,FALSE)</f>
        <v>#REF!</v>
      </c>
      <c r="R207" s="32" t="e">
        <f>VLOOKUP($B207,#REF!,8,FALSE)</f>
        <v>#REF!</v>
      </c>
      <c r="S207" s="32" t="e">
        <f>VLOOKUP($B207,#REF!,9,FALSE)</f>
        <v>#REF!</v>
      </c>
    </row>
    <row r="208" spans="1:19" ht="76" thickBot="1" x14ac:dyDescent="0.2">
      <c r="A208" s="31">
        <f t="shared" si="6"/>
        <v>206</v>
      </c>
      <c r="B208" s="37" t="s">
        <v>342</v>
      </c>
      <c r="C208" s="38" t="e">
        <f>VLOOKUP(B208,'Vendor-Security-Assessment'!A:D,2,FALSE)</f>
        <v>#N/A</v>
      </c>
      <c r="D208" s="31" t="e">
        <f>VLOOKUP(B208,'Vendor-Security-Assessment'!A:D,4,FALSE)</f>
        <v>#N/A</v>
      </c>
      <c r="E208" s="39" t="b">
        <f>IF(Table1[[#This Row],[Column11]]&gt;20,TRUE,FALSE)</f>
        <v>1</v>
      </c>
      <c r="F208" s="39" t="s">
        <v>1952</v>
      </c>
      <c r="G208" s="40" t="s">
        <v>10</v>
      </c>
      <c r="H208" s="41">
        <v>1</v>
      </c>
      <c r="I208" s="31" t="e">
        <f>VLOOKUP(B208,'Vendor-Security-Assessment'!A:D,3,FALSE)</f>
        <v>#N/A</v>
      </c>
      <c r="J208" s="31" t="e">
        <f>IF(Table1[[#This Row],[Column7]]=Table1[[#This Row],[Column9]],1,0)</f>
        <v>#N/A</v>
      </c>
      <c r="K208" s="31">
        <f>IF(Table1[[#This Row],[Column8]]=1,25,"")</f>
        <v>25</v>
      </c>
      <c r="L208" s="31" t="e">
        <f>IF(Table1[[#This Row],[Column8]]=1,J208*K208,"")</f>
        <v>#N/A</v>
      </c>
      <c r="M208" s="32" t="e">
        <f>VLOOKUP($B208,#REF!,3,FALSE)</f>
        <v>#REF!</v>
      </c>
      <c r="N208" s="32" t="e">
        <f>VLOOKUP($B208,#REF!,4,FALSE)</f>
        <v>#REF!</v>
      </c>
      <c r="O208" s="32" t="e">
        <f>VLOOKUP($B208,#REF!,5,FALSE)</f>
        <v>#REF!</v>
      </c>
      <c r="P208" s="32" t="e">
        <f>VLOOKUP($B208,#REF!,6,FALSE)</f>
        <v>#REF!</v>
      </c>
      <c r="Q208" s="32" t="e">
        <f>VLOOKUP($B208,#REF!,7,FALSE)</f>
        <v>#REF!</v>
      </c>
      <c r="R208" s="32" t="e">
        <f>VLOOKUP($B208,#REF!,8,FALSE)</f>
        <v>#REF!</v>
      </c>
      <c r="S208" s="32" t="e">
        <f>VLOOKUP($B208,#REF!,9,FALSE)</f>
        <v>#REF!</v>
      </c>
    </row>
    <row r="209" spans="1:19" ht="76" thickBot="1" x14ac:dyDescent="0.2">
      <c r="A209" s="31">
        <f t="shared" si="6"/>
        <v>207</v>
      </c>
      <c r="B209" s="37" t="s">
        <v>343</v>
      </c>
      <c r="C209" s="38" t="e">
        <f>VLOOKUP(B209,'Vendor-Security-Assessment'!A:D,2,FALSE)</f>
        <v>#N/A</v>
      </c>
      <c r="D209" s="31" t="e">
        <f>VLOOKUP(B209,'Vendor-Security-Assessment'!A:D,4,FALSE)</f>
        <v>#N/A</v>
      </c>
      <c r="E209" s="39" t="b">
        <f>IF(Table1[[#This Row],[Column11]]&gt;20,TRUE,FALSE)</f>
        <v>0</v>
      </c>
      <c r="F209" s="39" t="s">
        <v>1952</v>
      </c>
      <c r="G209" s="40" t="s">
        <v>10</v>
      </c>
      <c r="H209" s="41">
        <v>1</v>
      </c>
      <c r="I209" s="31" t="e">
        <f>VLOOKUP(B209,'Vendor-Security-Assessment'!A:D,3,FALSE)</f>
        <v>#N/A</v>
      </c>
      <c r="J209" s="31" t="e">
        <f>IF(Table1[[#This Row],[Column7]]=Table1[[#This Row],[Column9]],1,0)</f>
        <v>#N/A</v>
      </c>
      <c r="K209" s="31">
        <f>IF(Table1[[#This Row],[Column8]]=1,10,"")</f>
        <v>10</v>
      </c>
      <c r="L209" s="31" t="e">
        <f>IF(Table1[[#This Row],[Column8]]=1,J209*K209,"")</f>
        <v>#N/A</v>
      </c>
      <c r="M209" s="32" t="e">
        <f>VLOOKUP($B209,#REF!,3,FALSE)</f>
        <v>#REF!</v>
      </c>
      <c r="N209" s="32" t="e">
        <f>VLOOKUP($B209,#REF!,4,FALSE)</f>
        <v>#REF!</v>
      </c>
      <c r="O209" s="32" t="e">
        <f>VLOOKUP($B209,#REF!,5,FALSE)</f>
        <v>#REF!</v>
      </c>
      <c r="P209" s="32" t="e">
        <f>VLOOKUP($B209,#REF!,6,FALSE)</f>
        <v>#REF!</v>
      </c>
      <c r="Q209" s="32" t="e">
        <f>VLOOKUP($B209,#REF!,7,FALSE)</f>
        <v>#REF!</v>
      </c>
      <c r="R209" s="32" t="e">
        <f>VLOOKUP($B209,#REF!,8,FALSE)</f>
        <v>#REF!</v>
      </c>
      <c r="S209" s="32" t="e">
        <f>VLOOKUP($B209,#REF!,9,FALSE)</f>
        <v>#REF!</v>
      </c>
    </row>
    <row r="210" spans="1:19" ht="76" thickBot="1" x14ac:dyDescent="0.2">
      <c r="A210" s="31">
        <f t="shared" si="6"/>
        <v>208</v>
      </c>
      <c r="B210" s="37" t="s">
        <v>344</v>
      </c>
      <c r="C210" s="38" t="e">
        <f>VLOOKUP(B210,'Vendor-Security-Assessment'!A:D,2,FALSE)</f>
        <v>#N/A</v>
      </c>
      <c r="D210" s="31" t="e">
        <f>VLOOKUP(B210,'Vendor-Security-Assessment'!A:D,4,FALSE)</f>
        <v>#N/A</v>
      </c>
      <c r="E210" s="39" t="b">
        <f>IF(Table1[[#This Row],[Column11]]&gt;20,TRUE,FALSE)</f>
        <v>0</v>
      </c>
      <c r="F210" s="39" t="s">
        <v>1952</v>
      </c>
      <c r="G210" s="40" t="s">
        <v>10</v>
      </c>
      <c r="H210" s="41">
        <v>1</v>
      </c>
      <c r="I210" s="31" t="e">
        <f>VLOOKUP(B210,'Vendor-Security-Assessment'!A:D,3,FALSE)</f>
        <v>#N/A</v>
      </c>
      <c r="J210" s="31" t="e">
        <f>IF(Table1[[#This Row],[Column7]]=Table1[[#This Row],[Column9]],1,0)</f>
        <v>#N/A</v>
      </c>
      <c r="K210" s="31">
        <f>IF(Table1[[#This Row],[Column8]]=1,15,"")</f>
        <v>15</v>
      </c>
      <c r="L210" s="31" t="e">
        <f>IF(Table1[[#This Row],[Column8]]=1,J210*K210,"")</f>
        <v>#N/A</v>
      </c>
      <c r="M210" s="32" t="e">
        <f>VLOOKUP($B210,#REF!,3,FALSE)</f>
        <v>#REF!</v>
      </c>
      <c r="N210" s="32" t="e">
        <f>VLOOKUP($B210,#REF!,4,FALSE)</f>
        <v>#REF!</v>
      </c>
      <c r="O210" s="32" t="e">
        <f>VLOOKUP($B210,#REF!,5,FALSE)</f>
        <v>#REF!</v>
      </c>
      <c r="P210" s="32" t="e">
        <f>VLOOKUP($B210,#REF!,6,FALSE)</f>
        <v>#REF!</v>
      </c>
      <c r="Q210" s="32" t="e">
        <f>VLOOKUP($B210,#REF!,7,FALSE)</f>
        <v>#REF!</v>
      </c>
      <c r="R210" s="32" t="e">
        <f>VLOOKUP($B210,#REF!,8,FALSE)</f>
        <v>#REF!</v>
      </c>
      <c r="S210" s="32" t="e">
        <f>VLOOKUP($B210,#REF!,9,FALSE)</f>
        <v>#REF!</v>
      </c>
    </row>
    <row r="211" spans="1:19" ht="76" thickBot="1" x14ac:dyDescent="0.2">
      <c r="A211" s="31">
        <f t="shared" si="6"/>
        <v>209</v>
      </c>
      <c r="B211" s="37" t="s">
        <v>345</v>
      </c>
      <c r="C211" s="38" t="e">
        <f>VLOOKUP(B211,'Vendor-Security-Assessment'!A:D,2,FALSE)</f>
        <v>#N/A</v>
      </c>
      <c r="D211" s="31" t="e">
        <f>VLOOKUP(B211,'Vendor-Security-Assessment'!A:D,4,FALSE)</f>
        <v>#N/A</v>
      </c>
      <c r="E211" s="39" t="b">
        <f>IF(Table1[[#This Row],[Column11]]&gt;20,TRUE,FALSE)</f>
        <v>0</v>
      </c>
      <c r="F211" s="39" t="s">
        <v>1952</v>
      </c>
      <c r="G211" s="40" t="s">
        <v>10</v>
      </c>
      <c r="H211" s="41">
        <v>1</v>
      </c>
      <c r="I211" s="31" t="e">
        <f>VLOOKUP(B211,'Vendor-Security-Assessment'!A:D,3,FALSE)</f>
        <v>#N/A</v>
      </c>
      <c r="J211" s="31" t="e">
        <f>IF(Table1[[#This Row],[Column7]]=Table1[[#This Row],[Column9]],1,0)</f>
        <v>#N/A</v>
      </c>
      <c r="K211" s="31">
        <f>IF(Table1[[#This Row],[Column8]]=1,20,"")</f>
        <v>20</v>
      </c>
      <c r="L211" s="31" t="e">
        <f>IF(Table1[[#This Row],[Column8]]=1,J211*K211,"")</f>
        <v>#N/A</v>
      </c>
      <c r="M211" s="32" t="e">
        <f>VLOOKUP($B211,#REF!,3,FALSE)</f>
        <v>#REF!</v>
      </c>
      <c r="N211" s="32" t="e">
        <f>VLOOKUP($B211,#REF!,4,FALSE)</f>
        <v>#REF!</v>
      </c>
      <c r="O211" s="32" t="e">
        <f>VLOOKUP($B211,#REF!,5,FALSE)</f>
        <v>#REF!</v>
      </c>
      <c r="P211" s="32" t="e">
        <f>VLOOKUP($B211,#REF!,6,FALSE)</f>
        <v>#REF!</v>
      </c>
      <c r="Q211" s="32" t="e">
        <f>VLOOKUP($B211,#REF!,7,FALSE)</f>
        <v>#REF!</v>
      </c>
      <c r="R211" s="32" t="e">
        <f>VLOOKUP($B211,#REF!,8,FALSE)</f>
        <v>#REF!</v>
      </c>
      <c r="S211" s="32" t="e">
        <f>VLOOKUP($B211,#REF!,9,FALSE)</f>
        <v>#REF!</v>
      </c>
    </row>
    <row r="212" spans="1:19" ht="46" thickBot="1" x14ac:dyDescent="0.2">
      <c r="A212" s="31">
        <f t="shared" si="6"/>
        <v>210</v>
      </c>
      <c r="B212" s="37" t="s">
        <v>346</v>
      </c>
      <c r="C212" s="38" t="str">
        <f>VLOOKUP(B212,'Vendor-Security-Assessment'!A:D,2,FALSE)</f>
        <v>Are your applications scanned externally for vulnerabilities?</v>
      </c>
      <c r="D212" s="31">
        <f>VLOOKUP(B212,'Vendor-Security-Assessment'!A:D,4,FALSE)</f>
        <v>0</v>
      </c>
      <c r="E212" s="39" t="b">
        <f>IF(Table1[[#This Row],[Column11]]&gt;20,TRUE,FALSE)</f>
        <v>1</v>
      </c>
      <c r="F212" s="39" t="s">
        <v>1953</v>
      </c>
      <c r="G212" s="40" t="s">
        <v>10</v>
      </c>
      <c r="H212" s="41">
        <v>1</v>
      </c>
      <c r="I212" s="31" t="str">
        <f>VLOOKUP(B212,'Vendor-Security-Assessment'!A:D,3,FALSE)</f>
        <v>Yes</v>
      </c>
      <c r="J212" s="31">
        <f>IF(Table1[[#This Row],[Column7]]=Table1[[#This Row],[Column9]],1,0)</f>
        <v>1</v>
      </c>
      <c r="K212" s="31">
        <f>IF(Table1[[#This Row],[Column8]]=1,25,"")</f>
        <v>25</v>
      </c>
      <c r="L212" s="31">
        <f>IF(Table1[[#This Row],[Column8]]=1,J212*K212,"")</f>
        <v>25</v>
      </c>
      <c r="M212" s="32" t="e">
        <f>VLOOKUP($B212,#REF!,3,FALSE)</f>
        <v>#REF!</v>
      </c>
      <c r="N212" s="32" t="e">
        <f>VLOOKUP($B212,#REF!,4,FALSE)</f>
        <v>#REF!</v>
      </c>
      <c r="O212" s="32" t="e">
        <f>VLOOKUP($B212,#REF!,5,FALSE)</f>
        <v>#REF!</v>
      </c>
      <c r="P212" s="32" t="e">
        <f>VLOOKUP($B212,#REF!,6,FALSE)</f>
        <v>#REF!</v>
      </c>
      <c r="Q212" s="32" t="e">
        <f>VLOOKUP($B212,#REF!,7,FALSE)</f>
        <v>#REF!</v>
      </c>
      <c r="R212" s="32" t="e">
        <f>VLOOKUP($B212,#REF!,8,FALSE)</f>
        <v>#REF!</v>
      </c>
      <c r="S212" s="32" t="e">
        <f>VLOOKUP($B212,#REF!,9,FALSE)</f>
        <v>#REF!</v>
      </c>
    </row>
    <row r="213" spans="1:19" ht="256" thickBot="1" x14ac:dyDescent="0.2">
      <c r="A213" s="31">
        <f t="shared" si="6"/>
        <v>211</v>
      </c>
      <c r="B213" s="37" t="str">
        <f>IF(I134="Yes","VULN-02","")</f>
        <v>VULN-02</v>
      </c>
      <c r="C213" s="38" t="str">
        <f>VLOOKUP(B213,'Vendor-Security-Assessment'!A:D,2,FALSE)</f>
        <v>Have your applications had an external vulnerability assessment in the last year?</v>
      </c>
      <c r="D213" s="31" t="str">
        <f>VLOOKUP(B213,'Vendor-Security-Assessment'!A:D,4,FALSE)</f>
        <v>Current vulnerability scan being performed by a 3rd party security company as of September 2019</v>
      </c>
      <c r="E213" s="39" t="b">
        <f>IF(Table1[[#This Row],[Column11]]&gt;20,TRUE,FALSE)</f>
        <v>1</v>
      </c>
      <c r="F213" s="39" t="s">
        <v>1953</v>
      </c>
      <c r="G213" s="40" t="s">
        <v>10</v>
      </c>
      <c r="H213" s="41">
        <f>IF(I212="Yes",1,0)</f>
        <v>1</v>
      </c>
      <c r="I213" s="31" t="str">
        <f>VLOOKUP(B213,'Vendor-Security-Assessment'!A:D,3,FALSE)</f>
        <v>Yes</v>
      </c>
      <c r="J213" s="31">
        <f>IF(Table1[[#This Row],[Column7]]=Table1[[#This Row],[Column9]],1,0)</f>
        <v>1</v>
      </c>
      <c r="K213" s="31">
        <f>IF(Table1[[#This Row],[Column8]]=1,25,"")</f>
        <v>25</v>
      </c>
      <c r="L213" s="31">
        <f>IF(Table1[[#This Row],[Column8]]=1,J213*K213,"")</f>
        <v>25</v>
      </c>
      <c r="M213" s="32" t="e">
        <f>VLOOKUP($B213,#REF!,3,FALSE)</f>
        <v>#REF!</v>
      </c>
      <c r="N213" s="32" t="e">
        <f>VLOOKUP($B213,#REF!,4,FALSE)</f>
        <v>#REF!</v>
      </c>
      <c r="O213" s="32" t="e">
        <f>VLOOKUP($B213,#REF!,5,FALSE)</f>
        <v>#REF!</v>
      </c>
      <c r="P213" s="32" t="e">
        <f>VLOOKUP($B213,#REF!,6,FALSE)</f>
        <v>#REF!</v>
      </c>
      <c r="Q213" s="32" t="e">
        <f>VLOOKUP($B213,#REF!,7,FALSE)</f>
        <v>#REF!</v>
      </c>
      <c r="R213" s="32" t="e">
        <f>VLOOKUP($B213,#REF!,8,FALSE)</f>
        <v>#REF!</v>
      </c>
      <c r="S213" s="32" t="e">
        <f>VLOOKUP($B213,#REF!,9,FALSE)</f>
        <v>#REF!</v>
      </c>
    </row>
    <row r="214" spans="1:19" ht="46" thickBot="1" x14ac:dyDescent="0.2">
      <c r="A214" s="31">
        <f t="shared" si="6"/>
        <v>212</v>
      </c>
      <c r="B214" s="37" t="s">
        <v>348</v>
      </c>
      <c r="C214" s="38" t="str">
        <f>VLOOKUP(B214,'Vendor-Security-Assessment'!A:D,2,FALSE)</f>
        <v>Are your applications scanned for vulnerabilities prior to new releases?</v>
      </c>
      <c r="D214" s="31">
        <f>VLOOKUP(B214,'Vendor-Security-Assessment'!A:D,4,FALSE)</f>
        <v>0</v>
      </c>
      <c r="E214" s="39" t="b">
        <f>IF(Table1[[#This Row],[Column11]]&gt;20,TRUE,FALSE)</f>
        <v>0</v>
      </c>
      <c r="F214" s="39" t="s">
        <v>1953</v>
      </c>
      <c r="G214" s="40" t="s">
        <v>10</v>
      </c>
      <c r="H214" s="41">
        <v>1</v>
      </c>
      <c r="I214" s="31" t="str">
        <f>VLOOKUP(B214,'Vendor-Security-Assessment'!A:D,3,FALSE)</f>
        <v>Yes</v>
      </c>
      <c r="J214" s="31">
        <f>IF(Table1[[#This Row],[Column7]]=Table1[[#This Row],[Column9]],1,0)</f>
        <v>1</v>
      </c>
      <c r="K214" s="31">
        <f>IF(Table1[[#This Row],[Column8]]=1,20,"")</f>
        <v>20</v>
      </c>
      <c r="L214" s="31">
        <f>IF(Table1[[#This Row],[Column8]]=1,J214*K214,"")</f>
        <v>20</v>
      </c>
      <c r="M214" s="32" t="e">
        <f>VLOOKUP($B214,#REF!,3,FALSE)</f>
        <v>#REF!</v>
      </c>
      <c r="N214" s="32" t="e">
        <f>VLOOKUP($B214,#REF!,4,FALSE)</f>
        <v>#REF!</v>
      </c>
      <c r="O214" s="32" t="e">
        <f>VLOOKUP($B214,#REF!,5,FALSE)</f>
        <v>#REF!</v>
      </c>
      <c r="P214" s="32" t="e">
        <f>VLOOKUP($B214,#REF!,6,FALSE)</f>
        <v>#REF!</v>
      </c>
      <c r="Q214" s="32" t="e">
        <f>VLOOKUP($B214,#REF!,7,FALSE)</f>
        <v>#REF!</v>
      </c>
      <c r="R214" s="32" t="e">
        <f>VLOOKUP($B214,#REF!,8,FALSE)</f>
        <v>#REF!</v>
      </c>
      <c r="S214" s="32" t="e">
        <f>VLOOKUP($B214,#REF!,9,FALSE)</f>
        <v>#REF!</v>
      </c>
    </row>
    <row r="215" spans="1:19" ht="46" thickBot="1" x14ac:dyDescent="0.2">
      <c r="A215" s="31">
        <f t="shared" si="6"/>
        <v>213</v>
      </c>
      <c r="B215" s="37" t="s">
        <v>349</v>
      </c>
      <c r="C215" s="38" t="e">
        <f>VLOOKUP(B215,'Vendor-Security-Assessment'!A:D,2,FALSE)</f>
        <v>#N/A</v>
      </c>
      <c r="D215" s="31" t="e">
        <f>VLOOKUP(B215,'Vendor-Security-Assessment'!A:D,4,FALSE)</f>
        <v>#N/A</v>
      </c>
      <c r="E215" s="39" t="b">
        <f>IF(Table1[[#This Row],[Column11]]&gt;20,TRUE,FALSE)</f>
        <v>1</v>
      </c>
      <c r="F215" s="39" t="s">
        <v>1953</v>
      </c>
      <c r="G215" s="40" t="s">
        <v>10</v>
      </c>
      <c r="H215" s="41">
        <v>1</v>
      </c>
      <c r="I215" s="31" t="e">
        <f>VLOOKUP(B215,'Vendor-Security-Assessment'!A:D,3,FALSE)</f>
        <v>#N/A</v>
      </c>
      <c r="J215" s="31" t="e">
        <f>IF(Table1[[#This Row],[Column7]]=Table1[[#This Row],[Column9]],1,0)</f>
        <v>#N/A</v>
      </c>
      <c r="K215" s="31">
        <f>IF(Table1[[#This Row],[Column8]]=1,25,"")</f>
        <v>25</v>
      </c>
      <c r="L215" s="31" t="e">
        <f>IF(Table1[[#This Row],[Column8]]=1,J215*K215,"")</f>
        <v>#N/A</v>
      </c>
      <c r="M215" s="32" t="e">
        <f>VLOOKUP($B215,#REF!,3,FALSE)</f>
        <v>#REF!</v>
      </c>
      <c r="N215" s="32" t="e">
        <f>VLOOKUP($B215,#REF!,4,FALSE)</f>
        <v>#REF!</v>
      </c>
      <c r="O215" s="32" t="e">
        <f>VLOOKUP($B215,#REF!,5,FALSE)</f>
        <v>#REF!</v>
      </c>
      <c r="P215" s="32" t="e">
        <f>VLOOKUP($B215,#REF!,6,FALSE)</f>
        <v>#REF!</v>
      </c>
      <c r="Q215" s="32" t="e">
        <f>VLOOKUP($B215,#REF!,7,FALSE)</f>
        <v>#REF!</v>
      </c>
      <c r="R215" s="32" t="e">
        <f>VLOOKUP($B215,#REF!,8,FALSE)</f>
        <v>#REF!</v>
      </c>
      <c r="S215" s="32" t="e">
        <f>VLOOKUP($B215,#REF!,9,FALSE)</f>
        <v>#REF!</v>
      </c>
    </row>
    <row r="216" spans="1:19" ht="46" thickBot="1" x14ac:dyDescent="0.2">
      <c r="A216" s="31">
        <f t="shared" si="6"/>
        <v>214</v>
      </c>
      <c r="B216" s="37" t="s">
        <v>350</v>
      </c>
      <c r="C216" s="38" t="e">
        <f>VLOOKUP(B216,'Vendor-Security-Assessment'!A:D,2,FALSE)</f>
        <v>#N/A</v>
      </c>
      <c r="D216" s="31" t="e">
        <f>VLOOKUP(B216,'Vendor-Security-Assessment'!A:D,4,FALSE)</f>
        <v>#N/A</v>
      </c>
      <c r="E216" s="39" t="b">
        <f>IF(Table1[[#This Row],[Column11]]&gt;20,TRUE,FALSE)</f>
        <v>1</v>
      </c>
      <c r="F216" s="39" t="s">
        <v>1953</v>
      </c>
      <c r="G216" s="40" t="s">
        <v>10</v>
      </c>
      <c r="H216" s="41">
        <v>1</v>
      </c>
      <c r="I216" s="31" t="e">
        <f>VLOOKUP(B216,'Vendor-Security-Assessment'!A:D,3,FALSE)</f>
        <v>#N/A</v>
      </c>
      <c r="J216" s="31" t="e">
        <f>IF(Table1[[#This Row],[Column7]]=Table1[[#This Row],[Column9]],1,0)</f>
        <v>#N/A</v>
      </c>
      <c r="K216" s="31">
        <f>IF(Table1[[#This Row],[Column8]]=1,25,"")</f>
        <v>25</v>
      </c>
      <c r="L216" s="31" t="e">
        <f>IF(Table1[[#This Row],[Column8]]=1,J216*K216,"")</f>
        <v>#N/A</v>
      </c>
      <c r="M216" s="32" t="e">
        <f>VLOOKUP($B216,#REF!,3,FALSE)</f>
        <v>#REF!</v>
      </c>
      <c r="N216" s="32" t="e">
        <f>VLOOKUP($B216,#REF!,4,FALSE)</f>
        <v>#REF!</v>
      </c>
      <c r="O216" s="32" t="e">
        <f>VLOOKUP($B216,#REF!,5,FALSE)</f>
        <v>#REF!</v>
      </c>
      <c r="P216" s="32" t="e">
        <f>VLOOKUP($B216,#REF!,6,FALSE)</f>
        <v>#REF!</v>
      </c>
      <c r="Q216" s="32" t="e">
        <f>VLOOKUP($B216,#REF!,7,FALSE)</f>
        <v>#REF!</v>
      </c>
      <c r="R216" s="32" t="e">
        <f>VLOOKUP($B216,#REF!,8,FALSE)</f>
        <v>#REF!</v>
      </c>
      <c r="S216" s="32" t="e">
        <f>VLOOKUP($B216,#REF!,9,FALSE)</f>
        <v>#REF!</v>
      </c>
    </row>
    <row r="217" spans="1:19" ht="46" thickBot="1" x14ac:dyDescent="0.2">
      <c r="A217" s="31">
        <f t="shared" si="6"/>
        <v>215</v>
      </c>
      <c r="B217" s="37" t="s">
        <v>351</v>
      </c>
      <c r="C217" s="38" t="e">
        <f>VLOOKUP(B217,'Vendor-Security-Assessment'!A:D,2,FALSE)</f>
        <v>#N/A</v>
      </c>
      <c r="D217" s="31" t="e">
        <f>VLOOKUP(B217,'Vendor-Security-Assessment'!A:D,4,FALSE)</f>
        <v>#N/A</v>
      </c>
      <c r="E217" s="39" t="b">
        <f>IF(Table1[[#This Row],[Column11]]&gt;20,TRUE,FALSE)</f>
        <v>0</v>
      </c>
      <c r="F217" s="39" t="s">
        <v>1953</v>
      </c>
      <c r="G217" s="40" t="s">
        <v>10</v>
      </c>
      <c r="H217" s="41">
        <v>1</v>
      </c>
      <c r="I217" s="31" t="e">
        <f>VLOOKUP(B217,'Vendor-Security-Assessment'!A:D,3,FALSE)</f>
        <v>#N/A</v>
      </c>
      <c r="J217" s="31" t="e">
        <f>IF(VLOOKUP(Table1[[#This Row],[Column2]],#REF!,7,FALSE)="Yes",1,0)</f>
        <v>#REF!</v>
      </c>
      <c r="K217" s="31">
        <f>IF(Table1[[#This Row],[Column8]]=1,15,"")</f>
        <v>15</v>
      </c>
      <c r="L217" s="31" t="e">
        <f>IF(Table1[[#This Row],[Column8]]=1,J217*K217,"")</f>
        <v>#REF!</v>
      </c>
      <c r="M217" s="32" t="e">
        <f>VLOOKUP($B217,#REF!,3,FALSE)</f>
        <v>#REF!</v>
      </c>
      <c r="N217" s="32" t="e">
        <f>VLOOKUP($B217,#REF!,4,FALSE)</f>
        <v>#REF!</v>
      </c>
      <c r="O217" s="32" t="e">
        <f>VLOOKUP($B217,#REF!,5,FALSE)</f>
        <v>#REF!</v>
      </c>
      <c r="P217" s="32" t="e">
        <f>VLOOKUP($B217,#REF!,6,FALSE)</f>
        <v>#REF!</v>
      </c>
      <c r="Q217" s="32" t="e">
        <f>VLOOKUP($B217,#REF!,7,FALSE)</f>
        <v>#REF!</v>
      </c>
      <c r="R217" s="32" t="e">
        <f>VLOOKUP($B217,#REF!,8,FALSE)</f>
        <v>#REF!</v>
      </c>
      <c r="S217" s="32" t="e">
        <f>VLOOKUP($B217,#REF!,9,FALSE)</f>
        <v>#REF!</v>
      </c>
    </row>
    <row r="218" spans="1:19" ht="46" thickBot="1" x14ac:dyDescent="0.2">
      <c r="A218" s="31">
        <f t="shared" si="6"/>
        <v>216</v>
      </c>
      <c r="B218" s="37" t="s">
        <v>352</v>
      </c>
      <c r="C218" s="38" t="str">
        <f>VLOOKUP(B218,'Vendor-Security-Assessment'!A:D,2,FALSE)</f>
        <v>Will you provide results of security scans to the Institution?</v>
      </c>
      <c r="D218" s="31">
        <f>VLOOKUP(B218,'Vendor-Security-Assessment'!A:D,4,FALSE)</f>
        <v>0</v>
      </c>
      <c r="E218" s="39" t="b">
        <f>IF(Table1[[#This Row],[Column11]]&gt;20,TRUE,FALSE)</f>
        <v>0</v>
      </c>
      <c r="F218" s="39" t="s">
        <v>1953</v>
      </c>
      <c r="G218" s="40" t="s">
        <v>10</v>
      </c>
      <c r="H218" s="41">
        <v>1</v>
      </c>
      <c r="I218" s="31" t="str">
        <f>VLOOKUP(B218,'Vendor-Security-Assessment'!A:D,3,FALSE)</f>
        <v>Yes</v>
      </c>
      <c r="J218" s="31">
        <f>IF(Table1[[#This Row],[Column7]]=Table1[[#This Row],[Column9]],1,0)</f>
        <v>1</v>
      </c>
      <c r="K218" s="31">
        <f>IF(Table1[[#This Row],[Column8]]=1,15,"")</f>
        <v>15</v>
      </c>
      <c r="L218" s="31">
        <f>IF(Table1[[#This Row],[Column8]]=1,J218*K218,"")</f>
        <v>15</v>
      </c>
      <c r="M218" s="32" t="e">
        <f>VLOOKUP($B218,#REF!,3,FALSE)</f>
        <v>#REF!</v>
      </c>
      <c r="N218" s="32" t="e">
        <f>VLOOKUP($B218,#REF!,4,FALSE)</f>
        <v>#REF!</v>
      </c>
      <c r="O218" s="32" t="e">
        <f>VLOOKUP($B218,#REF!,5,FALSE)</f>
        <v>#REF!</v>
      </c>
      <c r="P218" s="32" t="e">
        <f>VLOOKUP($B218,#REF!,6,FALSE)</f>
        <v>#REF!</v>
      </c>
      <c r="Q218" s="32" t="e">
        <f>VLOOKUP($B218,#REF!,7,FALSE)</f>
        <v>#REF!</v>
      </c>
      <c r="R218" s="32" t="e">
        <f>VLOOKUP($B218,#REF!,8,FALSE)</f>
        <v>#REF!</v>
      </c>
      <c r="S218" s="32" t="e">
        <f>VLOOKUP($B218,#REF!,9,FALSE)</f>
        <v>#REF!</v>
      </c>
    </row>
    <row r="219" spans="1:19" ht="46" thickBot="1" x14ac:dyDescent="0.2">
      <c r="A219" s="31">
        <f t="shared" si="6"/>
        <v>217</v>
      </c>
      <c r="B219" s="37" t="s">
        <v>353</v>
      </c>
      <c r="C219" s="38" t="e">
        <f>VLOOKUP(B219,'Vendor-Security-Assessment'!A:D,2,FALSE)</f>
        <v>#N/A</v>
      </c>
      <c r="D219" s="31" t="e">
        <f>VLOOKUP(B219,'Vendor-Security-Assessment'!A:D,4,FALSE)</f>
        <v>#N/A</v>
      </c>
      <c r="E219" s="39" t="b">
        <f>IF(Table1[[#This Row],[Column11]]&gt;20,TRUE,FALSE)</f>
        <v>0</v>
      </c>
      <c r="F219" s="39" t="s">
        <v>1953</v>
      </c>
      <c r="G219" s="40" t="s">
        <v>10</v>
      </c>
      <c r="H219" s="41">
        <v>1</v>
      </c>
      <c r="I219" s="31" t="e">
        <f>VLOOKUP(B219,'Vendor-Security-Assessment'!A:D,3,FALSE)</f>
        <v>#N/A</v>
      </c>
      <c r="J219" s="31" t="e">
        <f>IF(VLOOKUP(Table1[[#This Row],[Column2]],#REF!,7,FALSE)="Yes",1,0)</f>
        <v>#REF!</v>
      </c>
      <c r="K219" s="31">
        <f>IF(Table1[[#This Row],[Column8]]=1,20,"")</f>
        <v>20</v>
      </c>
      <c r="L219" s="31" t="e">
        <f>IF(Table1[[#This Row],[Column8]]=1,J219*K219,"")</f>
        <v>#REF!</v>
      </c>
      <c r="M219" s="32" t="e">
        <f>VLOOKUP($B219,#REF!,3,FALSE)</f>
        <v>#REF!</v>
      </c>
      <c r="N219" s="32" t="e">
        <f>VLOOKUP($B219,#REF!,4,FALSE)</f>
        <v>#REF!</v>
      </c>
      <c r="O219" s="32" t="e">
        <f>VLOOKUP($B219,#REF!,5,FALSE)</f>
        <v>#REF!</v>
      </c>
      <c r="P219" s="32" t="e">
        <f>VLOOKUP($B219,#REF!,6,FALSE)</f>
        <v>#REF!</v>
      </c>
      <c r="Q219" s="32" t="e">
        <f>VLOOKUP($B219,#REF!,7,FALSE)</f>
        <v>#REF!</v>
      </c>
      <c r="R219" s="32" t="e">
        <f>VLOOKUP($B219,#REF!,8,FALSE)</f>
        <v>#REF!</v>
      </c>
      <c r="S219" s="32" t="e">
        <f>VLOOKUP($B219,#REF!,9,FALSE)</f>
        <v>#REF!</v>
      </c>
    </row>
    <row r="220" spans="1:19" ht="136" thickBot="1" x14ac:dyDescent="0.2">
      <c r="A220" s="31">
        <f t="shared" si="6"/>
        <v>218</v>
      </c>
      <c r="B220" s="37" t="s">
        <v>354</v>
      </c>
      <c r="C220" s="38" t="str">
        <f>VLOOKUP(B220,'Vendor-Security-Assessment'!A:D,2,FALSE)</f>
        <v>Will you allow the customer to perform its own security testing of your systems and/or application provided that testing is performed at a mutually agreed upon time and date?</v>
      </c>
      <c r="D220" s="31" t="str">
        <f>VLOOKUP(B220,'Vendor-Security-Assessment'!A:D,4,FALSE)</f>
        <v>For Enterprise clients, this option is available</v>
      </c>
      <c r="E220" s="39" t="b">
        <f>IF(Table1[[#This Row],[Column11]]&gt;20,TRUE,FALSE)</f>
        <v>1</v>
      </c>
      <c r="F220" s="39" t="s">
        <v>1953</v>
      </c>
      <c r="G220" s="40" t="s">
        <v>10</v>
      </c>
      <c r="H220" s="41">
        <v>1</v>
      </c>
      <c r="I220" s="31" t="str">
        <f>VLOOKUP(B220,'Vendor-Security-Assessment'!A:D,3,FALSE)</f>
        <v>Yes</v>
      </c>
      <c r="J220" s="31">
        <f>IF(Table1[[#This Row],[Column7]]=Table1[[#This Row],[Column9]],1,0)</f>
        <v>1</v>
      </c>
      <c r="K220" s="31">
        <f>IF(Table1[[#This Row],[Column8]]=1,25,"")</f>
        <v>25</v>
      </c>
      <c r="L220" s="31">
        <f>IF(Table1[[#This Row],[Column8]]=1,J220*K220,"")</f>
        <v>25</v>
      </c>
      <c r="M220" s="32" t="e">
        <f>VLOOKUP($B220,#REF!,3,FALSE)</f>
        <v>#REF!</v>
      </c>
      <c r="N220" s="32" t="e">
        <f>VLOOKUP($B220,#REF!,4,FALSE)</f>
        <v>#REF!</v>
      </c>
      <c r="O220" s="32" t="e">
        <f>VLOOKUP($B220,#REF!,5,FALSE)</f>
        <v>#REF!</v>
      </c>
      <c r="P220" s="32" t="e">
        <f>VLOOKUP($B220,#REF!,6,FALSE)</f>
        <v>#REF!</v>
      </c>
      <c r="Q220" s="32" t="e">
        <f>VLOOKUP($B220,#REF!,7,FALSE)</f>
        <v>#REF!</v>
      </c>
      <c r="R220" s="32" t="e">
        <f>VLOOKUP($B220,#REF!,8,FALSE)</f>
        <v>#REF!</v>
      </c>
      <c r="S220" s="32" t="e">
        <f>VLOOKUP($B220,#REF!,9,FALSE)</f>
        <v>#REF!</v>
      </c>
    </row>
    <row r="221" spans="1:19" ht="16" thickBot="1" x14ac:dyDescent="0.2">
      <c r="A221" s="31">
        <f t="shared" si="6"/>
        <v>219</v>
      </c>
      <c r="B221" s="37" t="s">
        <v>355</v>
      </c>
      <c r="C221" s="38" t="e">
        <f>VLOOKUP(B221,'Vendor-Security-Assessment'!A:D,2,FALSE)</f>
        <v>#N/A</v>
      </c>
      <c r="D221" s="31" t="e">
        <f>VLOOKUP(B221,'Vendor-Security-Assessment'!A:D,4,FALSE)</f>
        <v>#N/A</v>
      </c>
      <c r="E221" s="39" t="b">
        <f>IF(Table1[[#This Row],[Column11]]&gt;20,TRUE,FALSE)</f>
        <v>0</v>
      </c>
      <c r="F221" s="39" t="s">
        <v>488</v>
      </c>
      <c r="G221" s="40" t="s">
        <v>10</v>
      </c>
      <c r="H221" s="41">
        <v>1</v>
      </c>
      <c r="I221" s="31" t="e">
        <f>VLOOKUP(B221,'Vendor-Security-Assessment'!A:D,3,FALSE)</f>
        <v>#N/A</v>
      </c>
      <c r="J221" s="31" t="e">
        <f>IF(Table1[[#This Row],[Column7]]=Table1[[#This Row],[Column9]],1,0)</f>
        <v>#N/A</v>
      </c>
      <c r="K221" s="31">
        <f>IF(Table1[[#This Row],[Column8]]=1,20,"")</f>
        <v>20</v>
      </c>
      <c r="L221" s="31" t="e">
        <f>IF(Table1[[#This Row],[Column8]]=1,J221*K221,"")</f>
        <v>#N/A</v>
      </c>
      <c r="M221" s="32" t="e">
        <f>VLOOKUP($B221,#REF!,3,FALSE)</f>
        <v>#REF!</v>
      </c>
      <c r="N221" s="32" t="e">
        <f>VLOOKUP($B221,#REF!,4,FALSE)</f>
        <v>#REF!</v>
      </c>
      <c r="O221" s="32" t="e">
        <f>VLOOKUP($B221,#REF!,5,FALSE)</f>
        <v>#REF!</v>
      </c>
      <c r="P221" s="32" t="e">
        <f>VLOOKUP($B221,#REF!,6,FALSE)</f>
        <v>#REF!</v>
      </c>
      <c r="Q221" s="32" t="e">
        <f>VLOOKUP($B221,#REF!,7,FALSE)</f>
        <v>#REF!</v>
      </c>
      <c r="R221" s="32" t="e">
        <f>VLOOKUP($B221,#REF!,8,FALSE)</f>
        <v>#REF!</v>
      </c>
      <c r="S221" s="32" t="e">
        <f>VLOOKUP($B221,#REF!,9,FALSE)</f>
        <v>#REF!</v>
      </c>
    </row>
    <row r="222" spans="1:19" ht="16" thickBot="1" x14ac:dyDescent="0.2">
      <c r="A222" s="31">
        <f t="shared" si="6"/>
        <v>220</v>
      </c>
      <c r="B222" s="37" t="s">
        <v>356</v>
      </c>
      <c r="C222" s="38" t="e">
        <f>VLOOKUP(B222,'Vendor-Security-Assessment'!A:D,2,FALSE)</f>
        <v>#N/A</v>
      </c>
      <c r="D222" s="31" t="e">
        <f>VLOOKUP(B222,'Vendor-Security-Assessment'!A:D,4,FALSE)</f>
        <v>#N/A</v>
      </c>
      <c r="E222" s="39" t="b">
        <f>IF(Table1[[#This Row],[Column11]]&gt;20,TRUE,FALSE)</f>
        <v>0</v>
      </c>
      <c r="F222" s="39" t="s">
        <v>488</v>
      </c>
      <c r="G222" s="40" t="s">
        <v>10</v>
      </c>
      <c r="H222" s="41">
        <v>1</v>
      </c>
      <c r="I222" s="31" t="e">
        <f>VLOOKUP(B222,'Vendor-Security-Assessment'!A:D,3,FALSE)</f>
        <v>#N/A</v>
      </c>
      <c r="J222" s="31" t="e">
        <f>IF(Table1[[#This Row],[Column7]]=Table1[[#This Row],[Column9]],1,0)</f>
        <v>#N/A</v>
      </c>
      <c r="K222" s="31">
        <f>IF(Table1[[#This Row],[Column8]]=1,20,"")</f>
        <v>20</v>
      </c>
      <c r="L222" s="31" t="e">
        <f>IF(Table1[[#This Row],[Column8]]=1,J222*K222,"")</f>
        <v>#N/A</v>
      </c>
      <c r="M222" s="32" t="e">
        <f>VLOOKUP($B222,#REF!,3,FALSE)</f>
        <v>#REF!</v>
      </c>
      <c r="N222" s="32" t="e">
        <f>VLOOKUP($B222,#REF!,4,FALSE)</f>
        <v>#REF!</v>
      </c>
      <c r="O222" s="32" t="e">
        <f>VLOOKUP($B222,#REF!,5,FALSE)</f>
        <v>#REF!</v>
      </c>
      <c r="P222" s="32" t="e">
        <f>VLOOKUP($B222,#REF!,6,FALSE)</f>
        <v>#REF!</v>
      </c>
      <c r="Q222" s="32" t="e">
        <f>VLOOKUP($B222,#REF!,7,FALSE)</f>
        <v>#REF!</v>
      </c>
      <c r="R222" s="32" t="e">
        <f>VLOOKUP($B222,#REF!,8,FALSE)</f>
        <v>#REF!</v>
      </c>
      <c r="S222" s="32" t="e">
        <f>VLOOKUP($B222,#REF!,9,FALSE)</f>
        <v>#REF!</v>
      </c>
    </row>
    <row r="223" spans="1:19" ht="16" thickBot="1" x14ac:dyDescent="0.2">
      <c r="A223" s="31">
        <f t="shared" si="6"/>
        <v>221</v>
      </c>
      <c r="B223" s="37" t="s">
        <v>357</v>
      </c>
      <c r="C223" s="38" t="e">
        <f>VLOOKUP(B223,'Vendor-Security-Assessment'!A:D,2,FALSE)</f>
        <v>#N/A</v>
      </c>
      <c r="D223" s="31" t="e">
        <f>VLOOKUP(B223,'Vendor-Security-Assessment'!A:D,4,FALSE)</f>
        <v>#N/A</v>
      </c>
      <c r="E223" s="39" t="b">
        <f>IF(Table1[[#This Row],[Column11]]&gt;20,TRUE,FALSE)</f>
        <v>1</v>
      </c>
      <c r="F223" s="39" t="s">
        <v>488</v>
      </c>
      <c r="G223" s="40" t="s">
        <v>10</v>
      </c>
      <c r="H223" s="41">
        <v>1</v>
      </c>
      <c r="I223" s="31" t="e">
        <f>VLOOKUP(B223,'Vendor-Security-Assessment'!A:D,3,FALSE)</f>
        <v>#N/A</v>
      </c>
      <c r="J223" s="31" t="e">
        <f>IF(Table1[[#This Row],[Column7]]=Table1[[#This Row],[Column9]],1,0)</f>
        <v>#N/A</v>
      </c>
      <c r="K223" s="31">
        <f>IF(Table1[[#This Row],[Column8]]=1,25,"")</f>
        <v>25</v>
      </c>
      <c r="L223" s="31" t="e">
        <f>IF(Table1[[#This Row],[Column8]]=1,J223*K223,"")</f>
        <v>#N/A</v>
      </c>
      <c r="M223" s="32" t="e">
        <f>VLOOKUP($B223,#REF!,3,FALSE)</f>
        <v>#REF!</v>
      </c>
      <c r="N223" s="32" t="e">
        <f>VLOOKUP($B223,#REF!,4,FALSE)</f>
        <v>#REF!</v>
      </c>
      <c r="O223" s="32" t="e">
        <f>VLOOKUP($B223,#REF!,5,FALSE)</f>
        <v>#REF!</v>
      </c>
      <c r="P223" s="32" t="e">
        <f>VLOOKUP($B223,#REF!,6,FALSE)</f>
        <v>#REF!</v>
      </c>
      <c r="Q223" s="32" t="e">
        <f>VLOOKUP($B223,#REF!,7,FALSE)</f>
        <v>#REF!</v>
      </c>
      <c r="R223" s="32" t="e">
        <f>VLOOKUP($B223,#REF!,8,FALSE)</f>
        <v>#REF!</v>
      </c>
      <c r="S223" s="32" t="e">
        <f>VLOOKUP($B223,#REF!,9,FALSE)</f>
        <v>#REF!</v>
      </c>
    </row>
    <row r="224" spans="1:19" ht="16" thickBot="1" x14ac:dyDescent="0.2">
      <c r="A224" s="31">
        <f t="shared" si="6"/>
        <v>222</v>
      </c>
      <c r="B224" s="37" t="s">
        <v>358</v>
      </c>
      <c r="C224" s="38" t="e">
        <f>VLOOKUP(B224,'Vendor-Security-Assessment'!A:D,2,FALSE)</f>
        <v>#N/A</v>
      </c>
      <c r="D224" s="31" t="e">
        <f>VLOOKUP(B224,'Vendor-Security-Assessment'!A:D,4,FALSE)</f>
        <v>#N/A</v>
      </c>
      <c r="E224" s="39" t="b">
        <f>IF(Table1[[#This Row],[Column11]]&gt;20,TRUE,FALSE)</f>
        <v>1</v>
      </c>
      <c r="F224" s="39" t="s">
        <v>488</v>
      </c>
      <c r="G224" s="40" t="s">
        <v>10</v>
      </c>
      <c r="H224" s="41">
        <v>1</v>
      </c>
      <c r="I224" s="31" t="e">
        <f>VLOOKUP(B224,'Vendor-Security-Assessment'!A:D,3,FALSE)</f>
        <v>#N/A</v>
      </c>
      <c r="J224" s="31" t="e">
        <f>IF(Table1[[#This Row],[Column7]]=Table1[[#This Row],[Column9]],1,0)</f>
        <v>#N/A</v>
      </c>
      <c r="K224" s="31">
        <f>IF(Table1[[#This Row],[Column8]]=1,25,"")</f>
        <v>25</v>
      </c>
      <c r="L224" s="31" t="e">
        <f>IF(Table1[[#This Row],[Column8]]=1,J224*K224,"")</f>
        <v>#N/A</v>
      </c>
      <c r="M224" s="32" t="e">
        <f>VLOOKUP($B224,#REF!,3,FALSE)</f>
        <v>#REF!</v>
      </c>
      <c r="N224" s="32" t="e">
        <f>VLOOKUP($B224,#REF!,4,FALSE)</f>
        <v>#REF!</v>
      </c>
      <c r="O224" s="32" t="e">
        <f>VLOOKUP($B224,#REF!,5,FALSE)</f>
        <v>#REF!</v>
      </c>
      <c r="P224" s="32" t="e">
        <f>VLOOKUP($B224,#REF!,6,FALSE)</f>
        <v>#REF!</v>
      </c>
      <c r="Q224" s="32" t="e">
        <f>VLOOKUP($B224,#REF!,7,FALSE)</f>
        <v>#REF!</v>
      </c>
      <c r="R224" s="32" t="e">
        <f>VLOOKUP($B224,#REF!,8,FALSE)</f>
        <v>#REF!</v>
      </c>
      <c r="S224" s="32" t="e">
        <f>VLOOKUP($B224,#REF!,9,FALSE)</f>
        <v>#REF!</v>
      </c>
    </row>
    <row r="225" spans="1:19" ht="16" thickBot="1" x14ac:dyDescent="0.2">
      <c r="A225" s="31">
        <f t="shared" si="6"/>
        <v>223</v>
      </c>
      <c r="B225" s="37" t="s">
        <v>359</v>
      </c>
      <c r="C225" s="38" t="e">
        <f>VLOOKUP(B225,'Vendor-Security-Assessment'!A:D,2,FALSE)</f>
        <v>#N/A</v>
      </c>
      <c r="D225" s="31" t="e">
        <f>VLOOKUP(B225,'Vendor-Security-Assessment'!A:D,4,FALSE)</f>
        <v>#N/A</v>
      </c>
      <c r="E225" s="39" t="b">
        <f>IF(Table1[[#This Row],[Column11]]&gt;20,TRUE,FALSE)</f>
        <v>0</v>
      </c>
      <c r="F225" s="39" t="s">
        <v>488</v>
      </c>
      <c r="G225" s="40" t="s">
        <v>10</v>
      </c>
      <c r="H225" s="41">
        <v>1</v>
      </c>
      <c r="I225" s="31" t="e">
        <f>VLOOKUP(B225,'Vendor-Security-Assessment'!A:D,3,FALSE)</f>
        <v>#N/A</v>
      </c>
      <c r="J225" s="31" t="e">
        <f>IF(Table1[[#This Row],[Column7]]=Table1[[#This Row],[Column9]],1,0)</f>
        <v>#N/A</v>
      </c>
      <c r="K225" s="31">
        <f>IF(Table1[[#This Row],[Column8]]=1,20,"")</f>
        <v>20</v>
      </c>
      <c r="L225" s="31" t="e">
        <f>IF(Table1[[#This Row],[Column8]]=1,J225*K225,"")</f>
        <v>#N/A</v>
      </c>
      <c r="M225" s="32" t="e">
        <f>VLOOKUP($B225,#REF!,3,FALSE)</f>
        <v>#REF!</v>
      </c>
      <c r="N225" s="32" t="e">
        <f>VLOOKUP($B225,#REF!,4,FALSE)</f>
        <v>#REF!</v>
      </c>
      <c r="O225" s="32" t="e">
        <f>VLOOKUP($B225,#REF!,5,FALSE)</f>
        <v>#REF!</v>
      </c>
      <c r="P225" s="32" t="e">
        <f>VLOOKUP($B225,#REF!,6,FALSE)</f>
        <v>#REF!</v>
      </c>
      <c r="Q225" s="32" t="e">
        <f>VLOOKUP($B225,#REF!,7,FALSE)</f>
        <v>#REF!</v>
      </c>
      <c r="R225" s="32" t="e">
        <f>VLOOKUP($B225,#REF!,8,FALSE)</f>
        <v>#REF!</v>
      </c>
      <c r="S225" s="32" t="e">
        <f>VLOOKUP($B225,#REF!,9,FALSE)</f>
        <v>#REF!</v>
      </c>
    </row>
    <row r="226" spans="1:19" ht="16" thickBot="1" x14ac:dyDescent="0.2">
      <c r="A226" s="31">
        <f t="shared" si="6"/>
        <v>224</v>
      </c>
      <c r="B226" s="37" t="s">
        <v>360</v>
      </c>
      <c r="C226" s="38" t="e">
        <f>VLOOKUP(B226,'Vendor-Security-Assessment'!A:D,2,FALSE)</f>
        <v>#N/A</v>
      </c>
      <c r="D226" s="31" t="e">
        <f>VLOOKUP(B226,'Vendor-Security-Assessment'!A:D,4,FALSE)</f>
        <v>#N/A</v>
      </c>
      <c r="E226" s="39" t="b">
        <f>IF(Table1[[#This Row],[Column11]]&gt;20,TRUE,FALSE)</f>
        <v>1</v>
      </c>
      <c r="F226" s="39" t="s">
        <v>488</v>
      </c>
      <c r="G226" s="40" t="s">
        <v>10</v>
      </c>
      <c r="H226" s="41">
        <v>1</v>
      </c>
      <c r="I226" s="31" t="e">
        <f>VLOOKUP(B226,'Vendor-Security-Assessment'!A:D,3,FALSE)</f>
        <v>#N/A</v>
      </c>
      <c r="J226" s="31" t="e">
        <f>IF(Table1[[#This Row],[Column7]]=Table1[[#This Row],[Column9]],1,0)</f>
        <v>#N/A</v>
      </c>
      <c r="K226" s="31">
        <f>IF(Table1[[#This Row],[Column8]]=1,25,"")</f>
        <v>25</v>
      </c>
      <c r="L226" s="31" t="e">
        <f>IF(Table1[[#This Row],[Column8]]=1,J226*K226,"")</f>
        <v>#N/A</v>
      </c>
      <c r="M226" s="32" t="e">
        <f>VLOOKUP($B226,#REF!,3,FALSE)</f>
        <v>#REF!</v>
      </c>
      <c r="N226" s="32" t="e">
        <f>VLOOKUP($B226,#REF!,4,FALSE)</f>
        <v>#REF!</v>
      </c>
      <c r="O226" s="32" t="e">
        <f>VLOOKUP($B226,#REF!,5,FALSE)</f>
        <v>#REF!</v>
      </c>
      <c r="P226" s="32" t="e">
        <f>VLOOKUP($B226,#REF!,6,FALSE)</f>
        <v>#REF!</v>
      </c>
      <c r="Q226" s="32" t="e">
        <f>VLOOKUP($B226,#REF!,7,FALSE)</f>
        <v>#REF!</v>
      </c>
      <c r="R226" s="32" t="e">
        <f>VLOOKUP($B226,#REF!,8,FALSE)</f>
        <v>#REF!</v>
      </c>
      <c r="S226" s="32" t="e">
        <f>VLOOKUP($B226,#REF!,9,FALSE)</f>
        <v>#REF!</v>
      </c>
    </row>
    <row r="227" spans="1:19" ht="16" thickBot="1" x14ac:dyDescent="0.2">
      <c r="A227" s="31">
        <f t="shared" si="6"/>
        <v>225</v>
      </c>
      <c r="B227" s="37" t="s">
        <v>361</v>
      </c>
      <c r="C227" s="38" t="e">
        <f>VLOOKUP(B227,'Vendor-Security-Assessment'!A:D,2,FALSE)</f>
        <v>#N/A</v>
      </c>
      <c r="D227" s="31" t="e">
        <f>VLOOKUP(B227,'Vendor-Security-Assessment'!A:D,4,FALSE)</f>
        <v>#N/A</v>
      </c>
      <c r="E227" s="39" t="b">
        <f>IF(Table1[[#This Row],[Column11]]&gt;20,TRUE,FALSE)</f>
        <v>1</v>
      </c>
      <c r="F227" s="39" t="s">
        <v>488</v>
      </c>
      <c r="G227" s="40" t="s">
        <v>10</v>
      </c>
      <c r="H227" s="41">
        <v>1</v>
      </c>
      <c r="I227" s="31" t="e">
        <f>VLOOKUP(B227,'Vendor-Security-Assessment'!A:D,3,FALSE)</f>
        <v>#N/A</v>
      </c>
      <c r="J227" s="31" t="e">
        <f>IF(Table1[[#This Row],[Column7]]=Table1[[#This Row],[Column9]],1,0)</f>
        <v>#N/A</v>
      </c>
      <c r="K227" s="31">
        <f>IF(Table1[[#This Row],[Column8]]=1,25,"")</f>
        <v>25</v>
      </c>
      <c r="L227" s="31" t="e">
        <f>IF(Table1[[#This Row],[Column8]]=1,J227*K227,"")</f>
        <v>#N/A</v>
      </c>
      <c r="M227" s="32" t="e">
        <f>VLOOKUP($B227,#REF!,3,FALSE)</f>
        <v>#REF!</v>
      </c>
      <c r="N227" s="32" t="e">
        <f>VLOOKUP($B227,#REF!,4,FALSE)</f>
        <v>#REF!</v>
      </c>
      <c r="O227" s="32" t="e">
        <f>VLOOKUP($B227,#REF!,5,FALSE)</f>
        <v>#REF!</v>
      </c>
      <c r="P227" s="32" t="e">
        <f>VLOOKUP($B227,#REF!,6,FALSE)</f>
        <v>#REF!</v>
      </c>
      <c r="Q227" s="32" t="e">
        <f>VLOOKUP($B227,#REF!,7,FALSE)</f>
        <v>#REF!</v>
      </c>
      <c r="R227" s="32" t="e">
        <f>VLOOKUP($B227,#REF!,8,FALSE)</f>
        <v>#REF!</v>
      </c>
      <c r="S227" s="32" t="e">
        <f>VLOOKUP($B227,#REF!,9,FALSE)</f>
        <v>#REF!</v>
      </c>
    </row>
    <row r="228" spans="1:19" ht="16" thickBot="1" x14ac:dyDescent="0.2">
      <c r="A228" s="31">
        <f t="shared" si="6"/>
        <v>226</v>
      </c>
      <c r="B228" s="37" t="s">
        <v>362</v>
      </c>
      <c r="C228" s="38" t="e">
        <f>VLOOKUP(B228,'Vendor-Security-Assessment'!A:D,2,FALSE)</f>
        <v>#N/A</v>
      </c>
      <c r="D228" s="31" t="e">
        <f>VLOOKUP(B228,'Vendor-Security-Assessment'!A:D,4,FALSE)</f>
        <v>#N/A</v>
      </c>
      <c r="E228" s="39" t="b">
        <f>IF(Table1[[#This Row],[Column11]]&gt;20,TRUE,FALSE)</f>
        <v>0</v>
      </c>
      <c r="F228" s="39" t="s">
        <v>488</v>
      </c>
      <c r="G228" s="40" t="s">
        <v>10</v>
      </c>
      <c r="H228" s="41">
        <v>1</v>
      </c>
      <c r="I228" s="31" t="e">
        <f>VLOOKUP(B228,'Vendor-Security-Assessment'!A:D,3,FALSE)</f>
        <v>#N/A</v>
      </c>
      <c r="J228" s="31" t="e">
        <f>IF(Table1[[#This Row],[Column7]]=Table1[[#This Row],[Column9]],1,0)</f>
        <v>#N/A</v>
      </c>
      <c r="K228" s="31">
        <f>IF(Table1[[#This Row],[Column8]]=1,20,"")</f>
        <v>20</v>
      </c>
      <c r="L228" s="31" t="e">
        <f>IF(Table1[[#This Row],[Column8]]=1,J228*K228,"")</f>
        <v>#N/A</v>
      </c>
      <c r="M228" s="32" t="e">
        <f>VLOOKUP($B228,#REF!,3,FALSE)</f>
        <v>#REF!</v>
      </c>
      <c r="N228" s="32" t="e">
        <f>VLOOKUP($B228,#REF!,4,FALSE)</f>
        <v>#REF!</v>
      </c>
      <c r="O228" s="32" t="e">
        <f>VLOOKUP($B228,#REF!,5,FALSE)</f>
        <v>#REF!</v>
      </c>
      <c r="P228" s="32" t="e">
        <f>VLOOKUP($B228,#REF!,6,FALSE)</f>
        <v>#REF!</v>
      </c>
      <c r="Q228" s="32" t="e">
        <f>VLOOKUP($B228,#REF!,7,FALSE)</f>
        <v>#REF!</v>
      </c>
      <c r="R228" s="32" t="e">
        <f>VLOOKUP($B228,#REF!,8,FALSE)</f>
        <v>#REF!</v>
      </c>
      <c r="S228" s="32" t="e">
        <f>VLOOKUP($B228,#REF!,9,FALSE)</f>
        <v>#REF!</v>
      </c>
    </row>
    <row r="229" spans="1:19" ht="16" thickBot="1" x14ac:dyDescent="0.2">
      <c r="A229" s="31">
        <f t="shared" si="6"/>
        <v>227</v>
      </c>
      <c r="B229" s="37" t="s">
        <v>363</v>
      </c>
      <c r="C229" s="38" t="e">
        <f>VLOOKUP(B229,'Vendor-Security-Assessment'!A:D,2,FALSE)</f>
        <v>#N/A</v>
      </c>
      <c r="D229" s="31" t="e">
        <f>VLOOKUP(B229,'Vendor-Security-Assessment'!A:D,4,FALSE)</f>
        <v>#N/A</v>
      </c>
      <c r="E229" s="39" t="b">
        <f>IF(Table1[[#This Row],[Column11]]&gt;20,TRUE,FALSE)</f>
        <v>0</v>
      </c>
      <c r="F229" s="39" t="s">
        <v>488</v>
      </c>
      <c r="G229" s="40" t="s">
        <v>10</v>
      </c>
      <c r="H229" s="41">
        <v>1</v>
      </c>
      <c r="I229" s="31" t="e">
        <f>VLOOKUP(B229,'Vendor-Security-Assessment'!A:D,3,FALSE)</f>
        <v>#N/A</v>
      </c>
      <c r="J229" s="31" t="e">
        <f>IF(Table1[[#This Row],[Column7]]=Table1[[#This Row],[Column9]],1,0)</f>
        <v>#N/A</v>
      </c>
      <c r="K229" s="31">
        <f>IF(Table1[[#This Row],[Column8]]=1,20,"")</f>
        <v>20</v>
      </c>
      <c r="L229" s="31" t="e">
        <f>IF(Table1[[#This Row],[Column8]]=1,J229*K229,"")</f>
        <v>#N/A</v>
      </c>
      <c r="M229" s="32" t="e">
        <f>VLOOKUP($B229,#REF!,3,FALSE)</f>
        <v>#REF!</v>
      </c>
      <c r="N229" s="32" t="e">
        <f>VLOOKUP($B229,#REF!,4,FALSE)</f>
        <v>#REF!</v>
      </c>
      <c r="O229" s="32" t="e">
        <f>VLOOKUP($B229,#REF!,5,FALSE)</f>
        <v>#REF!</v>
      </c>
      <c r="P229" s="32" t="e">
        <f>VLOOKUP($B229,#REF!,6,FALSE)</f>
        <v>#REF!</v>
      </c>
      <c r="Q229" s="32" t="e">
        <f>VLOOKUP($B229,#REF!,7,FALSE)</f>
        <v>#REF!</v>
      </c>
      <c r="R229" s="32" t="e">
        <f>VLOOKUP($B229,#REF!,8,FALSE)</f>
        <v>#REF!</v>
      </c>
      <c r="S229" s="32" t="e">
        <f>VLOOKUP($B229,#REF!,9,FALSE)</f>
        <v>#REF!</v>
      </c>
    </row>
    <row r="230" spans="1:19" ht="16" thickBot="1" x14ac:dyDescent="0.2">
      <c r="A230" s="31">
        <f t="shared" si="6"/>
        <v>228</v>
      </c>
      <c r="B230" s="37" t="s">
        <v>364</v>
      </c>
      <c r="C230" s="38" t="e">
        <f>VLOOKUP(B230,'Vendor-Security-Assessment'!A:D,2,FALSE)</f>
        <v>#N/A</v>
      </c>
      <c r="D230" s="31" t="e">
        <f>VLOOKUP(B230,'Vendor-Security-Assessment'!A:D,4,FALSE)</f>
        <v>#N/A</v>
      </c>
      <c r="E230" s="39" t="b">
        <f>IF(Table1[[#This Row],[Column11]]&gt;20,TRUE,FALSE)</f>
        <v>0</v>
      </c>
      <c r="F230" s="39" t="s">
        <v>488</v>
      </c>
      <c r="G230" s="40" t="s">
        <v>10</v>
      </c>
      <c r="H230" s="41">
        <v>1</v>
      </c>
      <c r="I230" s="31" t="e">
        <f>VLOOKUP(B230,'Vendor-Security-Assessment'!A:D,3,FALSE)</f>
        <v>#N/A</v>
      </c>
      <c r="J230" s="31" t="e">
        <f>IF(Table1[[#This Row],[Column7]]=Table1[[#This Row],[Column9]],1,0)</f>
        <v>#N/A</v>
      </c>
      <c r="K230" s="31">
        <f>IF(Table1[[#This Row],[Column8]]=1,20,"")</f>
        <v>20</v>
      </c>
      <c r="L230" s="31" t="e">
        <f>IF(Table1[[#This Row],[Column8]]=1,J230*K230,"")</f>
        <v>#N/A</v>
      </c>
      <c r="M230" s="32" t="e">
        <f>VLOOKUP($B230,#REF!,3,FALSE)</f>
        <v>#REF!</v>
      </c>
      <c r="N230" s="32" t="e">
        <f>VLOOKUP($B230,#REF!,4,FALSE)</f>
        <v>#REF!</v>
      </c>
      <c r="O230" s="32" t="e">
        <f>VLOOKUP($B230,#REF!,5,FALSE)</f>
        <v>#REF!</v>
      </c>
      <c r="P230" s="32" t="e">
        <f>VLOOKUP($B230,#REF!,6,FALSE)</f>
        <v>#REF!</v>
      </c>
      <c r="Q230" s="32" t="e">
        <f>VLOOKUP($B230,#REF!,7,FALSE)</f>
        <v>#REF!</v>
      </c>
      <c r="R230" s="32" t="e">
        <f>VLOOKUP($B230,#REF!,8,FALSE)</f>
        <v>#REF!</v>
      </c>
      <c r="S230" s="32" t="e">
        <f>VLOOKUP($B230,#REF!,9,FALSE)</f>
        <v>#REF!</v>
      </c>
    </row>
    <row r="231" spans="1:19" ht="16" thickBot="1" x14ac:dyDescent="0.2">
      <c r="A231" s="31">
        <f t="shared" si="6"/>
        <v>229</v>
      </c>
      <c r="B231" s="37" t="s">
        <v>365</v>
      </c>
      <c r="C231" s="38" t="e">
        <f>VLOOKUP(B231,'Vendor-Security-Assessment'!A:D,2,FALSE)</f>
        <v>#N/A</v>
      </c>
      <c r="D231" s="31" t="e">
        <f>VLOOKUP(B231,'Vendor-Security-Assessment'!A:D,4,FALSE)</f>
        <v>#N/A</v>
      </c>
      <c r="E231" s="39" t="b">
        <f>IF(Table1[[#This Row],[Column11]]&gt;20,TRUE,FALSE)</f>
        <v>0</v>
      </c>
      <c r="F231" s="39" t="s">
        <v>488</v>
      </c>
      <c r="G231" s="40" t="s">
        <v>10</v>
      </c>
      <c r="H231" s="41">
        <v>1</v>
      </c>
      <c r="I231" s="31" t="e">
        <f>VLOOKUP(B231,'Vendor-Security-Assessment'!A:D,3,FALSE)</f>
        <v>#N/A</v>
      </c>
      <c r="J231" s="31" t="e">
        <f>IF(Table1[[#This Row],[Column7]]=Table1[[#This Row],[Column9]],1,0)</f>
        <v>#N/A</v>
      </c>
      <c r="K231" s="31">
        <f>IF(Table1[[#This Row],[Column8]]=1,20,"")</f>
        <v>20</v>
      </c>
      <c r="L231" s="31" t="e">
        <f>IF(Table1[[#This Row],[Column8]]=1,J231*K231,"")</f>
        <v>#N/A</v>
      </c>
      <c r="M231" s="32" t="e">
        <f>VLOOKUP($B231,#REF!,3,FALSE)</f>
        <v>#REF!</v>
      </c>
      <c r="N231" s="32" t="e">
        <f>VLOOKUP($B231,#REF!,4,FALSE)</f>
        <v>#REF!</v>
      </c>
      <c r="O231" s="32" t="e">
        <f>VLOOKUP($B231,#REF!,5,FALSE)</f>
        <v>#REF!</v>
      </c>
      <c r="P231" s="32" t="e">
        <f>VLOOKUP($B231,#REF!,6,FALSE)</f>
        <v>#REF!</v>
      </c>
      <c r="Q231" s="32" t="e">
        <f>VLOOKUP($B231,#REF!,7,FALSE)</f>
        <v>#REF!</v>
      </c>
      <c r="R231" s="32" t="e">
        <f>VLOOKUP($B231,#REF!,8,FALSE)</f>
        <v>#REF!</v>
      </c>
      <c r="S231" s="32" t="e">
        <f>VLOOKUP($B231,#REF!,9,FALSE)</f>
        <v>#REF!</v>
      </c>
    </row>
    <row r="232" spans="1:19" ht="16" thickBot="1" x14ac:dyDescent="0.2">
      <c r="A232" s="31">
        <f t="shared" si="6"/>
        <v>230</v>
      </c>
      <c r="B232" s="37" t="s">
        <v>366</v>
      </c>
      <c r="C232" s="38" t="e">
        <f>VLOOKUP(B232,'Vendor-Security-Assessment'!A:D,2,FALSE)</f>
        <v>#N/A</v>
      </c>
      <c r="D232" s="31" t="e">
        <f>VLOOKUP(B232,'Vendor-Security-Assessment'!A:D,4,FALSE)</f>
        <v>#N/A</v>
      </c>
      <c r="E232" s="39" t="b">
        <f>IF(Table1[[#This Row],[Column11]]&gt;20,TRUE,FALSE)</f>
        <v>0</v>
      </c>
      <c r="F232" s="39" t="s">
        <v>488</v>
      </c>
      <c r="G232" s="40" t="s">
        <v>10</v>
      </c>
      <c r="H232" s="41">
        <v>1</v>
      </c>
      <c r="I232" s="31" t="e">
        <f>VLOOKUP(B232,'Vendor-Security-Assessment'!A:D,3,FALSE)</f>
        <v>#N/A</v>
      </c>
      <c r="J232" s="31" t="e">
        <f>IF(Table1[[#This Row],[Column7]]=Table1[[#This Row],[Column9]],1,0)</f>
        <v>#N/A</v>
      </c>
      <c r="K232" s="31">
        <f>IF(Table1[[#This Row],[Column8]]=1,20,"")</f>
        <v>20</v>
      </c>
      <c r="L232" s="31" t="e">
        <f>IF(Table1[[#This Row],[Column8]]=1,J232*K232,"")</f>
        <v>#N/A</v>
      </c>
      <c r="M232" s="32" t="e">
        <f>VLOOKUP($B232,#REF!,3,FALSE)</f>
        <v>#REF!</v>
      </c>
      <c r="N232" s="32" t="e">
        <f>VLOOKUP($B232,#REF!,4,FALSE)</f>
        <v>#REF!</v>
      </c>
      <c r="O232" s="32" t="e">
        <f>VLOOKUP($B232,#REF!,5,FALSE)</f>
        <v>#REF!</v>
      </c>
      <c r="P232" s="32" t="e">
        <f>VLOOKUP($B232,#REF!,6,FALSE)</f>
        <v>#REF!</v>
      </c>
      <c r="Q232" s="32" t="e">
        <f>VLOOKUP($B232,#REF!,7,FALSE)</f>
        <v>#REF!</v>
      </c>
      <c r="R232" s="32" t="e">
        <f>VLOOKUP($B232,#REF!,8,FALSE)</f>
        <v>#REF!</v>
      </c>
      <c r="S232" s="32" t="e">
        <f>VLOOKUP($B232,#REF!,9,FALSE)</f>
        <v>#REF!</v>
      </c>
    </row>
    <row r="233" spans="1:19" ht="16" thickBot="1" x14ac:dyDescent="0.2">
      <c r="A233" s="31">
        <f t="shared" si="6"/>
        <v>231</v>
      </c>
      <c r="B233" s="37" t="s">
        <v>367</v>
      </c>
      <c r="C233" s="38" t="e">
        <f>VLOOKUP(B233,'Vendor-Security-Assessment'!A:D,2,FALSE)</f>
        <v>#N/A</v>
      </c>
      <c r="D233" s="31" t="e">
        <f>VLOOKUP(B233,'Vendor-Security-Assessment'!A:D,4,FALSE)</f>
        <v>#N/A</v>
      </c>
      <c r="E233" s="39" t="b">
        <f>IF(Table1[[#This Row],[Column11]]&gt;20,TRUE,FALSE)</f>
        <v>0</v>
      </c>
      <c r="F233" s="39" t="s">
        <v>488</v>
      </c>
      <c r="G233" s="40" t="s">
        <v>10</v>
      </c>
      <c r="H233" s="41">
        <v>1</v>
      </c>
      <c r="I233" s="31" t="e">
        <f>VLOOKUP(B233,'Vendor-Security-Assessment'!A:D,3,FALSE)</f>
        <v>#N/A</v>
      </c>
      <c r="J233" s="31" t="e">
        <f>IF(Table1[[#This Row],[Column7]]=Table1[[#This Row],[Column9]],1,0)</f>
        <v>#N/A</v>
      </c>
      <c r="K233" s="31">
        <f>IF(Table1[[#This Row],[Column8]]=1,20,"")</f>
        <v>20</v>
      </c>
      <c r="L233" s="31" t="e">
        <f>IF(Table1[[#This Row],[Column8]]=1,J233*K233,"")</f>
        <v>#N/A</v>
      </c>
      <c r="M233" s="32" t="e">
        <f>VLOOKUP($B233,#REF!,3,FALSE)</f>
        <v>#REF!</v>
      </c>
      <c r="N233" s="32" t="e">
        <f>VLOOKUP($B233,#REF!,4,FALSE)</f>
        <v>#REF!</v>
      </c>
      <c r="O233" s="32" t="e">
        <f>VLOOKUP($B233,#REF!,5,FALSE)</f>
        <v>#REF!</v>
      </c>
      <c r="P233" s="32" t="e">
        <f>VLOOKUP($B233,#REF!,6,FALSE)</f>
        <v>#REF!</v>
      </c>
      <c r="Q233" s="32" t="e">
        <f>VLOOKUP($B233,#REF!,7,FALSE)</f>
        <v>#REF!</v>
      </c>
      <c r="R233" s="32" t="e">
        <f>VLOOKUP($B233,#REF!,8,FALSE)</f>
        <v>#REF!</v>
      </c>
      <c r="S233" s="32" t="e">
        <f>VLOOKUP($B233,#REF!,9,FALSE)</f>
        <v>#REF!</v>
      </c>
    </row>
    <row r="234" spans="1:19" ht="16" thickBot="1" x14ac:dyDescent="0.2">
      <c r="A234" s="31">
        <f t="shared" si="6"/>
        <v>232</v>
      </c>
      <c r="B234" s="37" t="s">
        <v>368</v>
      </c>
      <c r="C234" s="38" t="e">
        <f>VLOOKUP(B234,'Vendor-Security-Assessment'!A:D,2,FALSE)</f>
        <v>#N/A</v>
      </c>
      <c r="D234" s="31" t="e">
        <f>VLOOKUP(B234,'Vendor-Security-Assessment'!A:D,4,FALSE)</f>
        <v>#N/A</v>
      </c>
      <c r="E234" s="39" t="b">
        <f>IF(Table1[[#This Row],[Column11]]&gt;20,TRUE,FALSE)</f>
        <v>1</v>
      </c>
      <c r="F234" s="39" t="s">
        <v>488</v>
      </c>
      <c r="G234" s="40" t="s">
        <v>14</v>
      </c>
      <c r="H234" s="41">
        <v>1</v>
      </c>
      <c r="I234" s="31" t="e">
        <f>VLOOKUP(B234,'Vendor-Security-Assessment'!A:D,3,FALSE)</f>
        <v>#N/A</v>
      </c>
      <c r="J234" s="31" t="e">
        <f>IF(Table1[[#This Row],[Column7]]=Table1[[#This Row],[Column9]],1,0)</f>
        <v>#N/A</v>
      </c>
      <c r="K234" s="31">
        <f>IF(Table1[[#This Row],[Column8]]=1,25,"")</f>
        <v>25</v>
      </c>
      <c r="L234" s="31" t="e">
        <f>IF(Table1[[#This Row],[Column8]]=1,J234*K234,"")</f>
        <v>#N/A</v>
      </c>
      <c r="M234" s="32" t="e">
        <f>VLOOKUP($B234,#REF!,3,FALSE)</f>
        <v>#REF!</v>
      </c>
      <c r="N234" s="32" t="e">
        <f>VLOOKUP($B234,#REF!,4,FALSE)</f>
        <v>#REF!</v>
      </c>
      <c r="O234" s="32" t="e">
        <f>VLOOKUP($B234,#REF!,5,FALSE)</f>
        <v>#REF!</v>
      </c>
      <c r="P234" s="32" t="e">
        <f>VLOOKUP($B234,#REF!,6,FALSE)</f>
        <v>#REF!</v>
      </c>
      <c r="Q234" s="32" t="e">
        <f>VLOOKUP($B234,#REF!,7,FALSE)</f>
        <v>#REF!</v>
      </c>
      <c r="R234" s="32" t="e">
        <f>VLOOKUP($B234,#REF!,8,FALSE)</f>
        <v>#REF!</v>
      </c>
      <c r="S234" s="32" t="e">
        <f>VLOOKUP($B234,#REF!,9,FALSE)</f>
        <v>#REF!</v>
      </c>
    </row>
    <row r="235" spans="1:19" ht="16" thickBot="1" x14ac:dyDescent="0.2">
      <c r="A235" s="31">
        <f t="shared" si="6"/>
        <v>233</v>
      </c>
      <c r="B235" s="37" t="s">
        <v>369</v>
      </c>
      <c r="C235" s="38" t="e">
        <f>VLOOKUP(B235,'Vendor-Security-Assessment'!A:D,2,FALSE)</f>
        <v>#N/A</v>
      </c>
      <c r="D235" s="31" t="e">
        <f>VLOOKUP(B235,'Vendor-Security-Assessment'!A:D,4,FALSE)</f>
        <v>#N/A</v>
      </c>
      <c r="E235" s="39" t="b">
        <f>IF(Table1[[#This Row],[Column11]]&gt;20,TRUE,FALSE)</f>
        <v>0</v>
      </c>
      <c r="F235" s="39" t="s">
        <v>488</v>
      </c>
      <c r="G235" s="40" t="s">
        <v>10</v>
      </c>
      <c r="H235" s="41">
        <v>1</v>
      </c>
      <c r="I235" s="31" t="e">
        <f>VLOOKUP(B235,'Vendor-Security-Assessment'!A:D,3,FALSE)</f>
        <v>#N/A</v>
      </c>
      <c r="J235" s="31" t="e">
        <f>IF(Table1[[#This Row],[Column7]]=Table1[[#This Row],[Column9]],1,0)</f>
        <v>#N/A</v>
      </c>
      <c r="K235" s="31">
        <f>IF(Table1[[#This Row],[Column8]]=1,20,"")</f>
        <v>20</v>
      </c>
      <c r="L235" s="31" t="e">
        <f>IF(Table1[[#This Row],[Column8]]=1,J235*K235,"")</f>
        <v>#N/A</v>
      </c>
      <c r="M235" s="32" t="e">
        <f>VLOOKUP($B235,#REF!,3,FALSE)</f>
        <v>#REF!</v>
      </c>
      <c r="N235" s="32" t="e">
        <f>VLOOKUP($B235,#REF!,4,FALSE)</f>
        <v>#REF!</v>
      </c>
      <c r="O235" s="32" t="e">
        <f>VLOOKUP($B235,#REF!,5,FALSE)</f>
        <v>#REF!</v>
      </c>
      <c r="P235" s="32" t="e">
        <f>VLOOKUP($B235,#REF!,6,FALSE)</f>
        <v>#REF!</v>
      </c>
      <c r="Q235" s="32" t="e">
        <f>VLOOKUP($B235,#REF!,7,FALSE)</f>
        <v>#REF!</v>
      </c>
      <c r="R235" s="32" t="e">
        <f>VLOOKUP($B235,#REF!,8,FALSE)</f>
        <v>#REF!</v>
      </c>
      <c r="S235" s="32" t="e">
        <f>VLOOKUP($B235,#REF!,9,FALSE)</f>
        <v>#REF!</v>
      </c>
    </row>
    <row r="236" spans="1:19" ht="16" thickBot="1" x14ac:dyDescent="0.2">
      <c r="A236" s="31">
        <f t="shared" si="6"/>
        <v>234</v>
      </c>
      <c r="B236" s="37" t="s">
        <v>370</v>
      </c>
      <c r="C236" s="38" t="e">
        <f>VLOOKUP(B236,'Vendor-Security-Assessment'!A:D,2,FALSE)</f>
        <v>#N/A</v>
      </c>
      <c r="D236" s="31" t="e">
        <f>VLOOKUP(B236,'Vendor-Security-Assessment'!A:D,4,FALSE)</f>
        <v>#N/A</v>
      </c>
      <c r="E236" s="39" t="b">
        <f>IF(Table1[[#This Row],[Column11]]&gt;20,TRUE,FALSE)</f>
        <v>0</v>
      </c>
      <c r="F236" s="39" t="s">
        <v>488</v>
      </c>
      <c r="G236" s="40" t="s">
        <v>10</v>
      </c>
      <c r="H236" s="41">
        <v>1</v>
      </c>
      <c r="I236" s="31" t="e">
        <f>VLOOKUP(B236,'Vendor-Security-Assessment'!A:D,3,FALSE)</f>
        <v>#N/A</v>
      </c>
      <c r="J236" s="31" t="e">
        <f>IF(Table1[[#This Row],[Column7]]=Table1[[#This Row],[Column9]],1,0)</f>
        <v>#N/A</v>
      </c>
      <c r="K236" s="31">
        <f>IF(Table1[[#This Row],[Column8]]=1,20,"")</f>
        <v>20</v>
      </c>
      <c r="L236" s="31" t="e">
        <f>IF(Table1[[#This Row],[Column8]]=1,J236*K236,"")</f>
        <v>#N/A</v>
      </c>
      <c r="M236" s="32" t="e">
        <f>VLOOKUP($B236,#REF!,3,FALSE)</f>
        <v>#REF!</v>
      </c>
      <c r="N236" s="32" t="e">
        <f>VLOOKUP($B236,#REF!,4,FALSE)</f>
        <v>#REF!</v>
      </c>
      <c r="O236" s="32" t="e">
        <f>VLOOKUP($B236,#REF!,5,FALSE)</f>
        <v>#REF!</v>
      </c>
      <c r="P236" s="32" t="e">
        <f>VLOOKUP($B236,#REF!,6,FALSE)</f>
        <v>#REF!</v>
      </c>
      <c r="Q236" s="32" t="e">
        <f>VLOOKUP($B236,#REF!,7,FALSE)</f>
        <v>#REF!</v>
      </c>
      <c r="R236" s="32" t="e">
        <f>VLOOKUP($B236,#REF!,8,FALSE)</f>
        <v>#REF!</v>
      </c>
      <c r="S236" s="32" t="e">
        <f>VLOOKUP($B236,#REF!,9,FALSE)</f>
        <v>#REF!</v>
      </c>
    </row>
    <row r="237" spans="1:19" ht="16" thickBot="1" x14ac:dyDescent="0.2">
      <c r="A237" s="31">
        <f t="shared" si="6"/>
        <v>235</v>
      </c>
      <c r="B237" s="37" t="s">
        <v>371</v>
      </c>
      <c r="C237" s="38" t="e">
        <f>VLOOKUP(B237,'Vendor-Security-Assessment'!A:D,2,FALSE)</f>
        <v>#N/A</v>
      </c>
      <c r="D237" s="31" t="e">
        <f>VLOOKUP(B237,'Vendor-Security-Assessment'!A:D,4,FALSE)</f>
        <v>#N/A</v>
      </c>
      <c r="E237" s="39" t="b">
        <f>IF(Table1[[#This Row],[Column11]]&gt;20,TRUE,FALSE)</f>
        <v>0</v>
      </c>
      <c r="F237" s="39" t="s">
        <v>488</v>
      </c>
      <c r="G237" s="40" t="s">
        <v>10</v>
      </c>
      <c r="H237" s="41">
        <v>1</v>
      </c>
      <c r="I237" s="31" t="e">
        <f>VLOOKUP(B237,'Vendor-Security-Assessment'!A:D,3,FALSE)</f>
        <v>#N/A</v>
      </c>
      <c r="J237" s="31" t="e">
        <f>IF(Table1[[#This Row],[Column7]]=Table1[[#This Row],[Column9]],1,0)</f>
        <v>#N/A</v>
      </c>
      <c r="K237" s="31">
        <f>IF(Table1[[#This Row],[Column8]]=1,20,"")</f>
        <v>20</v>
      </c>
      <c r="L237" s="31" t="e">
        <f>IF(Table1[[#This Row],[Column8]]=1,J237*K237,"")</f>
        <v>#N/A</v>
      </c>
      <c r="M237" s="32" t="e">
        <f>VLOOKUP($B237,#REF!,3,FALSE)</f>
        <v>#REF!</v>
      </c>
      <c r="N237" s="32" t="e">
        <f>VLOOKUP($B237,#REF!,4,FALSE)</f>
        <v>#REF!</v>
      </c>
      <c r="O237" s="32" t="e">
        <f>VLOOKUP($B237,#REF!,5,FALSE)</f>
        <v>#REF!</v>
      </c>
      <c r="P237" s="32" t="e">
        <f>VLOOKUP($B237,#REF!,6,FALSE)</f>
        <v>#REF!</v>
      </c>
      <c r="Q237" s="32" t="e">
        <f>VLOOKUP($B237,#REF!,7,FALSE)</f>
        <v>#REF!</v>
      </c>
      <c r="R237" s="32" t="e">
        <f>VLOOKUP($B237,#REF!,8,FALSE)</f>
        <v>#REF!</v>
      </c>
      <c r="S237" s="32" t="e">
        <f>VLOOKUP($B237,#REF!,9,FALSE)</f>
        <v>#REF!</v>
      </c>
    </row>
    <row r="238" spans="1:19" ht="16" thickBot="1" x14ac:dyDescent="0.2">
      <c r="A238" s="31">
        <f t="shared" si="6"/>
        <v>236</v>
      </c>
      <c r="B238" s="37" t="s">
        <v>372</v>
      </c>
      <c r="C238" s="38" t="e">
        <f>VLOOKUP(B238,'Vendor-Security-Assessment'!A:D,2,FALSE)</f>
        <v>#N/A</v>
      </c>
      <c r="D238" s="31" t="e">
        <f>VLOOKUP(B238,'Vendor-Security-Assessment'!A:D,4,FALSE)</f>
        <v>#N/A</v>
      </c>
      <c r="E238" s="39" t="b">
        <f>IF(Table1[[#This Row],[Column11]]&gt;20,TRUE,FALSE)</f>
        <v>0</v>
      </c>
      <c r="F238" s="39" t="s">
        <v>488</v>
      </c>
      <c r="G238" s="40" t="s">
        <v>10</v>
      </c>
      <c r="H238" s="41">
        <v>1</v>
      </c>
      <c r="I238" s="31" t="e">
        <f>VLOOKUP(B238,'Vendor-Security-Assessment'!A:D,3,FALSE)</f>
        <v>#N/A</v>
      </c>
      <c r="J238" s="31" t="e">
        <f>IF(Table1[[#This Row],[Column7]]=Table1[[#This Row],[Column9]],1,0)</f>
        <v>#N/A</v>
      </c>
      <c r="K238" s="31">
        <f>IF(Table1[[#This Row],[Column8]]=1,20,"")</f>
        <v>20</v>
      </c>
      <c r="L238" s="31" t="e">
        <f>IF(Table1[[#This Row],[Column8]]=1,J238*K238,"")</f>
        <v>#N/A</v>
      </c>
      <c r="M238" s="32" t="e">
        <f>VLOOKUP($B238,#REF!,3,FALSE)</f>
        <v>#REF!</v>
      </c>
      <c r="N238" s="32" t="e">
        <f>VLOOKUP($B238,#REF!,4,FALSE)</f>
        <v>#REF!</v>
      </c>
      <c r="O238" s="32" t="e">
        <f>VLOOKUP($B238,#REF!,5,FALSE)</f>
        <v>#REF!</v>
      </c>
      <c r="P238" s="32" t="e">
        <f>VLOOKUP($B238,#REF!,6,FALSE)</f>
        <v>#REF!</v>
      </c>
      <c r="Q238" s="32" t="e">
        <f>VLOOKUP($B238,#REF!,7,FALSE)</f>
        <v>#REF!</v>
      </c>
      <c r="R238" s="32" t="e">
        <f>VLOOKUP($B238,#REF!,8,FALSE)</f>
        <v>#REF!</v>
      </c>
      <c r="S238" s="32" t="e">
        <f>VLOOKUP($B238,#REF!,9,FALSE)</f>
        <v>#REF!</v>
      </c>
    </row>
    <row r="239" spans="1:19" ht="16" thickBot="1" x14ac:dyDescent="0.2">
      <c r="A239" s="31">
        <f t="shared" si="6"/>
        <v>237</v>
      </c>
      <c r="B239" s="37" t="s">
        <v>373</v>
      </c>
      <c r="C239" s="38" t="e">
        <f>VLOOKUP(B239,'Vendor-Security-Assessment'!A:D,2,FALSE)</f>
        <v>#N/A</v>
      </c>
      <c r="D239" s="31" t="e">
        <f>VLOOKUP(B239,'Vendor-Security-Assessment'!A:D,4,FALSE)</f>
        <v>#N/A</v>
      </c>
      <c r="E239" s="39" t="b">
        <f>IF(Table1[[#This Row],[Column11]]&gt;20,TRUE,FALSE)</f>
        <v>0</v>
      </c>
      <c r="F239" s="39" t="s">
        <v>488</v>
      </c>
      <c r="G239" s="40" t="s">
        <v>14</v>
      </c>
      <c r="H239" s="41">
        <v>1</v>
      </c>
      <c r="I239" s="31" t="e">
        <f>VLOOKUP(B239,'Vendor-Security-Assessment'!A:D,3,FALSE)</f>
        <v>#N/A</v>
      </c>
      <c r="J239" s="31" t="e">
        <f>IF(Table1[[#This Row],[Column7]]=Table1[[#This Row],[Column9]],1,0)</f>
        <v>#N/A</v>
      </c>
      <c r="K239" s="31">
        <f>IF(Table1[[#This Row],[Column8]]=1,20,"")</f>
        <v>20</v>
      </c>
      <c r="L239" s="31" t="e">
        <f>IF(Table1[[#This Row],[Column8]]=1,J239*K239,"")</f>
        <v>#N/A</v>
      </c>
      <c r="M239" s="32" t="e">
        <f>VLOOKUP($B239,#REF!,3,FALSE)</f>
        <v>#REF!</v>
      </c>
      <c r="N239" s="32" t="e">
        <f>VLOOKUP($B239,#REF!,4,FALSE)</f>
        <v>#REF!</v>
      </c>
      <c r="O239" s="32" t="e">
        <f>VLOOKUP($B239,#REF!,5,FALSE)</f>
        <v>#REF!</v>
      </c>
      <c r="P239" s="32" t="e">
        <f>VLOOKUP($B239,#REF!,6,FALSE)</f>
        <v>#REF!</v>
      </c>
      <c r="Q239" s="32" t="e">
        <f>VLOOKUP($B239,#REF!,7,FALSE)</f>
        <v>#REF!</v>
      </c>
      <c r="R239" s="32" t="e">
        <f>VLOOKUP($B239,#REF!,8,FALSE)</f>
        <v>#REF!</v>
      </c>
      <c r="S239" s="32" t="e">
        <f>VLOOKUP($B239,#REF!,9,FALSE)</f>
        <v>#REF!</v>
      </c>
    </row>
    <row r="240" spans="1:19" ht="16" thickBot="1" x14ac:dyDescent="0.2">
      <c r="A240" s="31">
        <f t="shared" si="6"/>
        <v>238</v>
      </c>
      <c r="B240" s="37" t="s">
        <v>374</v>
      </c>
      <c r="C240" s="38" t="e">
        <f>VLOOKUP(B240,'Vendor-Security-Assessment'!A:D,2,FALSE)</f>
        <v>#N/A</v>
      </c>
      <c r="D240" s="31" t="e">
        <f>VLOOKUP(B240,'Vendor-Security-Assessment'!A:D,4,FALSE)</f>
        <v>#N/A</v>
      </c>
      <c r="E240" s="39" t="b">
        <f>IF(Table1[[#This Row],[Column11]]&gt;20,TRUE,FALSE)</f>
        <v>0</v>
      </c>
      <c r="F240" s="39" t="s">
        <v>488</v>
      </c>
      <c r="G240" s="40" t="s">
        <v>10</v>
      </c>
      <c r="H240" s="41">
        <v>1</v>
      </c>
      <c r="I240" s="31" t="e">
        <f>VLOOKUP(B240,'Vendor-Security-Assessment'!A:D,3,FALSE)</f>
        <v>#N/A</v>
      </c>
      <c r="J240" s="31" t="e">
        <f>IF(Table1[[#This Row],[Column7]]=Table1[[#This Row],[Column9]],1,0)</f>
        <v>#N/A</v>
      </c>
      <c r="K240" s="31">
        <f>IF(Table1[[#This Row],[Column8]]=1,20,"")</f>
        <v>20</v>
      </c>
      <c r="L240" s="31" t="e">
        <f>IF(Table1[[#This Row],[Column8]]=1,J240*K240,"")</f>
        <v>#N/A</v>
      </c>
      <c r="M240" s="32" t="e">
        <f>VLOOKUP($B240,#REF!,3,FALSE)</f>
        <v>#REF!</v>
      </c>
      <c r="N240" s="32" t="e">
        <f>VLOOKUP($B240,#REF!,4,FALSE)</f>
        <v>#REF!</v>
      </c>
      <c r="O240" s="32" t="e">
        <f>VLOOKUP($B240,#REF!,5,FALSE)</f>
        <v>#REF!</v>
      </c>
      <c r="P240" s="32" t="e">
        <f>VLOOKUP($B240,#REF!,6,FALSE)</f>
        <v>#REF!</v>
      </c>
      <c r="Q240" s="32" t="e">
        <f>VLOOKUP($B240,#REF!,7,FALSE)</f>
        <v>#REF!</v>
      </c>
      <c r="R240" s="32" t="e">
        <f>VLOOKUP($B240,#REF!,8,FALSE)</f>
        <v>#REF!</v>
      </c>
      <c r="S240" s="32" t="e">
        <f>VLOOKUP($B240,#REF!,9,FALSE)</f>
        <v>#REF!</v>
      </c>
    </row>
    <row r="241" spans="1:25" ht="16" thickBot="1" x14ac:dyDescent="0.2">
      <c r="A241" s="31">
        <f t="shared" si="6"/>
        <v>239</v>
      </c>
      <c r="B241" s="37" t="s">
        <v>375</v>
      </c>
      <c r="C241" s="38" t="e">
        <f>VLOOKUP(B241,'Vendor-Security-Assessment'!A:D,2,FALSE)</f>
        <v>#N/A</v>
      </c>
      <c r="D241" s="31" t="e">
        <f>VLOOKUP(B241,'Vendor-Security-Assessment'!A:D,4,FALSE)</f>
        <v>#N/A</v>
      </c>
      <c r="E241" s="39" t="b">
        <f>IF(Table1[[#This Row],[Column11]]&gt;20,TRUE,FALSE)</f>
        <v>0</v>
      </c>
      <c r="F241" s="39" t="s">
        <v>488</v>
      </c>
      <c r="G241" s="40" t="s">
        <v>10</v>
      </c>
      <c r="H241" s="41">
        <v>1</v>
      </c>
      <c r="I241" s="31" t="e">
        <f>VLOOKUP(B241,'Vendor-Security-Assessment'!A:D,3,FALSE)</f>
        <v>#N/A</v>
      </c>
      <c r="J241" s="31" t="e">
        <f>IF(Table1[[#This Row],[Column7]]=Table1[[#This Row],[Column9]],1,0)</f>
        <v>#N/A</v>
      </c>
      <c r="K241" s="31">
        <f>IF(Table1[[#This Row],[Column8]]=1,20,"")</f>
        <v>20</v>
      </c>
      <c r="L241" s="31" t="e">
        <f>IF(Table1[[#This Row],[Column8]]=1,J241*K241,"")</f>
        <v>#N/A</v>
      </c>
      <c r="M241" s="32" t="e">
        <f>VLOOKUP($B241,#REF!,3,FALSE)</f>
        <v>#REF!</v>
      </c>
      <c r="N241" s="32" t="e">
        <f>VLOOKUP($B241,#REF!,4,FALSE)</f>
        <v>#REF!</v>
      </c>
      <c r="O241" s="32" t="e">
        <f>VLOOKUP($B241,#REF!,5,FALSE)</f>
        <v>#REF!</v>
      </c>
      <c r="P241" s="32" t="e">
        <f>VLOOKUP($B241,#REF!,6,FALSE)</f>
        <v>#REF!</v>
      </c>
      <c r="Q241" s="32" t="e">
        <f>VLOOKUP($B241,#REF!,7,FALSE)</f>
        <v>#REF!</v>
      </c>
      <c r="R241" s="32" t="e">
        <f>VLOOKUP($B241,#REF!,8,FALSE)</f>
        <v>#REF!</v>
      </c>
      <c r="S241" s="32" t="e">
        <f>VLOOKUP($B241,#REF!,9,FALSE)</f>
        <v>#REF!</v>
      </c>
    </row>
    <row r="242" spans="1:25" ht="16" thickBot="1" x14ac:dyDescent="0.2">
      <c r="A242" s="31">
        <f t="shared" si="6"/>
        <v>240</v>
      </c>
      <c r="B242" s="37" t="s">
        <v>376</v>
      </c>
      <c r="C242" s="38" t="e">
        <f>VLOOKUP(B242,'Vendor-Security-Assessment'!A:D,2,FALSE)</f>
        <v>#N/A</v>
      </c>
      <c r="D242" s="31" t="e">
        <f>VLOOKUP(B242,'Vendor-Security-Assessment'!A:D,4,FALSE)</f>
        <v>#N/A</v>
      </c>
      <c r="E242" s="39" t="b">
        <f>IF(Table1[[#This Row],[Column11]]&gt;20,TRUE,FALSE)</f>
        <v>0</v>
      </c>
      <c r="F242" s="39" t="s">
        <v>488</v>
      </c>
      <c r="G242" s="40" t="s">
        <v>10</v>
      </c>
      <c r="H242" s="41">
        <v>1</v>
      </c>
      <c r="I242" s="31" t="e">
        <f>VLOOKUP(B242,'Vendor-Security-Assessment'!A:D,3,FALSE)</f>
        <v>#N/A</v>
      </c>
      <c r="J242" s="31" t="e">
        <f>IF(Table1[[#This Row],[Column7]]=Table1[[#This Row],[Column9]],1,0)</f>
        <v>#N/A</v>
      </c>
      <c r="K242" s="31">
        <f>IF(Table1[[#This Row],[Column8]]=1,20,"")</f>
        <v>20</v>
      </c>
      <c r="L242" s="31" t="e">
        <f>IF(Table1[[#This Row],[Column8]]=1,J242*K242,"")</f>
        <v>#N/A</v>
      </c>
      <c r="M242" s="32" t="e">
        <f>VLOOKUP($B242,#REF!,3,FALSE)</f>
        <v>#REF!</v>
      </c>
      <c r="N242" s="32" t="e">
        <f>VLOOKUP($B242,#REF!,4,FALSE)</f>
        <v>#REF!</v>
      </c>
      <c r="O242" s="32" t="e">
        <f>VLOOKUP($B242,#REF!,5,FALSE)</f>
        <v>#REF!</v>
      </c>
      <c r="P242" s="32" t="e">
        <f>VLOOKUP($B242,#REF!,6,FALSE)</f>
        <v>#REF!</v>
      </c>
      <c r="Q242" s="32" t="e">
        <f>VLOOKUP($B242,#REF!,7,FALSE)</f>
        <v>#REF!</v>
      </c>
      <c r="R242" s="32" t="e">
        <f>VLOOKUP($B242,#REF!,8,FALSE)</f>
        <v>#REF!</v>
      </c>
      <c r="S242" s="32" t="e">
        <f>VLOOKUP($B242,#REF!,9,FALSE)</f>
        <v>#REF!</v>
      </c>
    </row>
    <row r="243" spans="1:25" ht="16" thickBot="1" x14ac:dyDescent="0.2">
      <c r="A243" s="31">
        <f t="shared" si="6"/>
        <v>241</v>
      </c>
      <c r="B243" s="37" t="s">
        <v>377</v>
      </c>
      <c r="C243" s="38" t="e">
        <f>VLOOKUP(B243,'Vendor-Security-Assessment'!A:D,2,FALSE)</f>
        <v>#N/A</v>
      </c>
      <c r="D243" s="31" t="e">
        <f>VLOOKUP(B243,'Vendor-Security-Assessment'!A:D,4,FALSE)</f>
        <v>#N/A</v>
      </c>
      <c r="E243" s="39" t="b">
        <f>IF(Table1[[#This Row],[Column11]]&gt;20,TRUE,FALSE)</f>
        <v>0</v>
      </c>
      <c r="F243" s="39" t="s">
        <v>488</v>
      </c>
      <c r="G243" s="40" t="s">
        <v>10</v>
      </c>
      <c r="H243" s="41">
        <v>1</v>
      </c>
      <c r="I243" s="31" t="e">
        <f>VLOOKUP(B243,'Vendor-Security-Assessment'!A:D,3,FALSE)</f>
        <v>#N/A</v>
      </c>
      <c r="J243" s="31" t="e">
        <f>IF(VLOOKUP(Table1[[#This Row],[Column2]],#REF!,7,FALSE)="Yes",1,0)</f>
        <v>#REF!</v>
      </c>
      <c r="K243" s="31">
        <f>IF(Table1[[#This Row],[Column8]]=1,20,"")</f>
        <v>20</v>
      </c>
      <c r="L243" s="31" t="e">
        <f>IF(Table1[[#This Row],[Column8]]=1,J243*K243,"")</f>
        <v>#REF!</v>
      </c>
      <c r="M243" s="32" t="e">
        <f>VLOOKUP($B243,#REF!,3,FALSE)</f>
        <v>#REF!</v>
      </c>
      <c r="N243" s="32" t="e">
        <f>VLOOKUP($B243,#REF!,4,FALSE)</f>
        <v>#REF!</v>
      </c>
      <c r="O243" s="32" t="e">
        <f>VLOOKUP($B243,#REF!,5,FALSE)</f>
        <v>#REF!</v>
      </c>
      <c r="P243" s="32" t="e">
        <f>VLOOKUP($B243,#REF!,6,FALSE)</f>
        <v>#REF!</v>
      </c>
      <c r="Q243" s="32" t="e">
        <f>VLOOKUP($B243,#REF!,7,FALSE)</f>
        <v>#REF!</v>
      </c>
      <c r="R243" s="32" t="e">
        <f>VLOOKUP($B243,#REF!,8,FALSE)</f>
        <v>#REF!</v>
      </c>
      <c r="S243" s="32" t="e">
        <f>VLOOKUP($B243,#REF!,9,FALSE)</f>
        <v>#REF!</v>
      </c>
      <c r="T243" s="54"/>
      <c r="U243" s="54"/>
      <c r="V243" s="54"/>
      <c r="W243" s="54"/>
      <c r="X243" s="54"/>
      <c r="Y243" s="54"/>
    </row>
    <row r="244" spans="1:25" ht="16" thickBot="1" x14ac:dyDescent="0.2">
      <c r="A244" s="31">
        <f t="shared" si="6"/>
        <v>242</v>
      </c>
      <c r="B244" s="37" t="s">
        <v>378</v>
      </c>
      <c r="C244" s="38" t="e">
        <f>VLOOKUP(B244,'Vendor-Security-Assessment'!A:D,2,FALSE)</f>
        <v>#N/A</v>
      </c>
      <c r="D244" s="31" t="e">
        <f>VLOOKUP(B244,'Vendor-Security-Assessment'!A:D,4,FALSE)</f>
        <v>#N/A</v>
      </c>
      <c r="E244" s="39" t="b">
        <f>IF(Table1[[#This Row],[Column11]]&gt;20,TRUE,FALSE)</f>
        <v>0</v>
      </c>
      <c r="F244" s="39" t="s">
        <v>488</v>
      </c>
      <c r="G244" s="40" t="s">
        <v>10</v>
      </c>
      <c r="H244" s="41">
        <v>1</v>
      </c>
      <c r="I244" s="31" t="e">
        <f>VLOOKUP(B244,'Vendor-Security-Assessment'!A:D,3,FALSE)</f>
        <v>#N/A</v>
      </c>
      <c r="J244" s="31" t="e">
        <f>IF(Table1[[#This Row],[Column7]]=Table1[[#This Row],[Column9]],1,0)</f>
        <v>#N/A</v>
      </c>
      <c r="K244" s="31">
        <f>IF(Table1[[#This Row],[Column8]]=1,20,"")</f>
        <v>20</v>
      </c>
      <c r="L244" s="31" t="e">
        <f>IF(Table1[[#This Row],[Column8]]=1,J244*K244,"")</f>
        <v>#N/A</v>
      </c>
      <c r="M244" s="32" t="e">
        <f>VLOOKUP($B244,#REF!,3,FALSE)</f>
        <v>#REF!</v>
      </c>
      <c r="N244" s="32" t="e">
        <f>VLOOKUP($B244,#REF!,4,FALSE)</f>
        <v>#REF!</v>
      </c>
      <c r="O244" s="32" t="e">
        <f>VLOOKUP($B244,#REF!,5,FALSE)</f>
        <v>#REF!</v>
      </c>
      <c r="P244" s="32" t="e">
        <f>VLOOKUP($B244,#REF!,6,FALSE)</f>
        <v>#REF!</v>
      </c>
      <c r="Q244" s="32" t="e">
        <f>VLOOKUP($B244,#REF!,7,FALSE)</f>
        <v>#REF!</v>
      </c>
      <c r="R244" s="32" t="e">
        <f>VLOOKUP($B244,#REF!,8,FALSE)</f>
        <v>#REF!</v>
      </c>
      <c r="S244" s="32" t="e">
        <f>VLOOKUP($B244,#REF!,9,FALSE)</f>
        <v>#REF!</v>
      </c>
    </row>
    <row r="245" spans="1:25" ht="16" thickBot="1" x14ac:dyDescent="0.2">
      <c r="A245" s="31">
        <f t="shared" si="6"/>
        <v>243</v>
      </c>
      <c r="B245" s="37" t="s">
        <v>379</v>
      </c>
      <c r="C245" s="38" t="e">
        <f>VLOOKUP(B245,'Vendor-Security-Assessment'!A:D,2,FALSE)</f>
        <v>#N/A</v>
      </c>
      <c r="D245" s="31" t="e">
        <f>VLOOKUP(B245,'Vendor-Security-Assessment'!A:D,4,FALSE)</f>
        <v>#N/A</v>
      </c>
      <c r="E245" s="39" t="b">
        <f>IF(Table1[[#This Row],[Column11]]&gt;20,TRUE,FALSE)</f>
        <v>0</v>
      </c>
      <c r="F245" s="39" t="s">
        <v>488</v>
      </c>
      <c r="G245" s="40" t="s">
        <v>10</v>
      </c>
      <c r="H245" s="41">
        <v>1</v>
      </c>
      <c r="I245" s="31" t="e">
        <f>VLOOKUP(B245,'Vendor-Security-Assessment'!A:D,3,FALSE)</f>
        <v>#N/A</v>
      </c>
      <c r="J245" s="31" t="e">
        <f>IF(Table1[[#This Row],[Column7]]=Table1[[#This Row],[Column9]],1,0)</f>
        <v>#N/A</v>
      </c>
      <c r="K245" s="31">
        <f>IF(Table1[[#This Row],[Column8]]=1,20,"")</f>
        <v>20</v>
      </c>
      <c r="L245" s="31" t="e">
        <f>IF(Table1[[#This Row],[Column8]]=1,J245*K245,"")</f>
        <v>#N/A</v>
      </c>
      <c r="M245" s="32" t="e">
        <f>VLOOKUP($B245,#REF!,3,FALSE)</f>
        <v>#REF!</v>
      </c>
      <c r="N245" s="32" t="e">
        <f>VLOOKUP($B245,#REF!,4,FALSE)</f>
        <v>#REF!</v>
      </c>
      <c r="O245" s="32" t="e">
        <f>VLOOKUP($B245,#REF!,5,FALSE)</f>
        <v>#REF!</v>
      </c>
      <c r="P245" s="32" t="e">
        <f>VLOOKUP($B245,#REF!,6,FALSE)</f>
        <v>#REF!</v>
      </c>
      <c r="Q245" s="32" t="e">
        <f>VLOOKUP($B245,#REF!,7,FALSE)</f>
        <v>#REF!</v>
      </c>
      <c r="R245" s="32" t="e">
        <f>VLOOKUP($B245,#REF!,8,FALSE)</f>
        <v>#REF!</v>
      </c>
      <c r="S245" s="32" t="e">
        <f>VLOOKUP($B245,#REF!,9,FALSE)</f>
        <v>#REF!</v>
      </c>
    </row>
    <row r="246" spans="1:25" ht="16" thickBot="1" x14ac:dyDescent="0.2">
      <c r="A246" s="31">
        <f t="shared" si="6"/>
        <v>244</v>
      </c>
      <c r="B246" s="37" t="s">
        <v>380</v>
      </c>
      <c r="C246" s="38" t="e">
        <f>VLOOKUP(B246,'Vendor-Security-Assessment'!A:D,2,FALSE)</f>
        <v>#N/A</v>
      </c>
      <c r="D246" s="31" t="e">
        <f>VLOOKUP(B246,'Vendor-Security-Assessment'!A:D,4,FALSE)</f>
        <v>#N/A</v>
      </c>
      <c r="E246" s="39" t="b">
        <f>IF(Table1[[#This Row],[Column11]]&gt;20,TRUE,FALSE)</f>
        <v>0</v>
      </c>
      <c r="F246" s="39" t="s">
        <v>488</v>
      </c>
      <c r="G246" s="40" t="s">
        <v>10</v>
      </c>
      <c r="H246" s="41">
        <v>1</v>
      </c>
      <c r="I246" s="31" t="e">
        <f>VLOOKUP(B246,'Vendor-Security-Assessment'!A:D,3,FALSE)</f>
        <v>#N/A</v>
      </c>
      <c r="J246" s="31" t="e">
        <f>IF(Table1[[#This Row],[Column7]]=Table1[[#This Row],[Column9]],1,0)</f>
        <v>#N/A</v>
      </c>
      <c r="K246" s="31">
        <f>IF(Table1[[#This Row],[Column8]]=1,20,"")</f>
        <v>20</v>
      </c>
      <c r="L246" s="31" t="e">
        <f>IF(Table1[[#This Row],[Column8]]=1,J246*K246,"")</f>
        <v>#N/A</v>
      </c>
      <c r="M246" s="32" t="e">
        <f>VLOOKUP($B246,#REF!,3,FALSE)</f>
        <v>#REF!</v>
      </c>
      <c r="N246" s="32" t="e">
        <f>VLOOKUP($B246,#REF!,4,FALSE)</f>
        <v>#REF!</v>
      </c>
      <c r="O246" s="32" t="e">
        <f>VLOOKUP($B246,#REF!,5,FALSE)</f>
        <v>#REF!</v>
      </c>
      <c r="P246" s="32" t="e">
        <f>VLOOKUP($B246,#REF!,6,FALSE)</f>
        <v>#REF!</v>
      </c>
      <c r="Q246" s="32" t="e">
        <f>VLOOKUP($B246,#REF!,7,FALSE)</f>
        <v>#REF!</v>
      </c>
      <c r="R246" s="32" t="e">
        <f>VLOOKUP($B246,#REF!,8,FALSE)</f>
        <v>#REF!</v>
      </c>
      <c r="S246" s="32" t="e">
        <f>VLOOKUP($B246,#REF!,9,FALSE)</f>
        <v>#REF!</v>
      </c>
    </row>
    <row r="247" spans="1:25" ht="16" thickBot="1" x14ac:dyDescent="0.2">
      <c r="A247" s="31">
        <f t="shared" si="6"/>
        <v>245</v>
      </c>
      <c r="B247" s="37" t="s">
        <v>381</v>
      </c>
      <c r="C247" s="38" t="e">
        <f>VLOOKUP(B247,'Vendor-Security-Assessment'!A:D,2,FALSE)</f>
        <v>#N/A</v>
      </c>
      <c r="D247" s="31" t="e">
        <f>VLOOKUP(B247,'Vendor-Security-Assessment'!A:D,4,FALSE)</f>
        <v>#N/A</v>
      </c>
      <c r="E247" s="39" t="b">
        <f>IF(Table1[[#This Row],[Column11]]&gt;20,TRUE,FALSE)</f>
        <v>0</v>
      </c>
      <c r="F247" s="39" t="s">
        <v>488</v>
      </c>
      <c r="G247" s="40" t="s">
        <v>10</v>
      </c>
      <c r="H247" s="41">
        <v>1</v>
      </c>
      <c r="I247" s="31" t="e">
        <f>VLOOKUP(B247,'Vendor-Security-Assessment'!A:D,3,FALSE)</f>
        <v>#N/A</v>
      </c>
      <c r="J247" s="31" t="e">
        <f>IF(Table1[[#This Row],[Column7]]=Table1[[#This Row],[Column9]],1,0)</f>
        <v>#N/A</v>
      </c>
      <c r="K247" s="31">
        <f>IF(Table1[[#This Row],[Column8]]=1,20,"")</f>
        <v>20</v>
      </c>
      <c r="L247" s="31" t="e">
        <f>IF(Table1[[#This Row],[Column8]]=1,J247*K247,"")</f>
        <v>#N/A</v>
      </c>
      <c r="M247" s="32" t="e">
        <f>VLOOKUP($B247,#REF!,3,FALSE)</f>
        <v>#REF!</v>
      </c>
      <c r="N247" s="32" t="e">
        <f>VLOOKUP($B247,#REF!,4,FALSE)</f>
        <v>#REF!</v>
      </c>
      <c r="O247" s="32" t="e">
        <f>VLOOKUP($B247,#REF!,5,FALSE)</f>
        <v>#REF!</v>
      </c>
      <c r="P247" s="32" t="e">
        <f>VLOOKUP($B247,#REF!,6,FALSE)</f>
        <v>#REF!</v>
      </c>
      <c r="Q247" s="32" t="e">
        <f>VLOOKUP($B247,#REF!,7,FALSE)</f>
        <v>#REF!</v>
      </c>
      <c r="R247" s="32" t="e">
        <f>VLOOKUP($B247,#REF!,8,FALSE)</f>
        <v>#REF!</v>
      </c>
      <c r="S247" s="32" t="e">
        <f>VLOOKUP($B247,#REF!,9,FALSE)</f>
        <v>#REF!</v>
      </c>
    </row>
    <row r="248" spans="1:25" ht="16" thickBot="1" x14ac:dyDescent="0.2">
      <c r="A248" s="31">
        <f t="shared" si="6"/>
        <v>246</v>
      </c>
      <c r="B248" s="37" t="s">
        <v>382</v>
      </c>
      <c r="C248" s="38" t="e">
        <f>VLOOKUP(B248,'Vendor-Security-Assessment'!A:D,2,FALSE)</f>
        <v>#N/A</v>
      </c>
      <c r="D248" s="31" t="e">
        <f>VLOOKUP(B248,'Vendor-Security-Assessment'!A:D,4,FALSE)</f>
        <v>#N/A</v>
      </c>
      <c r="E248" s="39" t="b">
        <f>IF(Table1[[#This Row],[Column11]]&gt;20,TRUE,FALSE)</f>
        <v>0</v>
      </c>
      <c r="F248" s="39" t="s">
        <v>488</v>
      </c>
      <c r="G248" s="40" t="s">
        <v>10</v>
      </c>
      <c r="H248" s="41">
        <v>1</v>
      </c>
      <c r="I248" s="31" t="e">
        <f>VLOOKUP(B248,'Vendor-Security-Assessment'!A:D,3,FALSE)</f>
        <v>#N/A</v>
      </c>
      <c r="J248" s="31" t="e">
        <f>IF(Table1[[#This Row],[Column7]]=Table1[[#This Row],[Column9]],1,0)</f>
        <v>#N/A</v>
      </c>
      <c r="K248" s="31">
        <f>IF(Table1[[#This Row],[Column8]]=1,20,"")</f>
        <v>20</v>
      </c>
      <c r="L248" s="31" t="e">
        <f>IF(Table1[[#This Row],[Column8]]=1,J248*K248,"")</f>
        <v>#N/A</v>
      </c>
      <c r="M248" s="32" t="e">
        <f>VLOOKUP($B248,#REF!,3,FALSE)</f>
        <v>#REF!</v>
      </c>
      <c r="N248" s="32" t="e">
        <f>VLOOKUP($B248,#REF!,4,FALSE)</f>
        <v>#REF!</v>
      </c>
      <c r="O248" s="32" t="e">
        <f>VLOOKUP($B248,#REF!,5,FALSE)</f>
        <v>#REF!</v>
      </c>
      <c r="P248" s="32" t="e">
        <f>VLOOKUP($B248,#REF!,6,FALSE)</f>
        <v>#REF!</v>
      </c>
      <c r="Q248" s="32" t="e">
        <f>VLOOKUP($B248,#REF!,7,FALSE)</f>
        <v>#REF!</v>
      </c>
      <c r="R248" s="32" t="e">
        <f>VLOOKUP($B248,#REF!,8,FALSE)</f>
        <v>#REF!</v>
      </c>
      <c r="S248" s="32" t="e">
        <f>VLOOKUP($B248,#REF!,9,FALSE)</f>
        <v>#REF!</v>
      </c>
    </row>
    <row r="249" spans="1:25" ht="16" thickBot="1" x14ac:dyDescent="0.2">
      <c r="A249" s="31">
        <f t="shared" si="6"/>
        <v>247</v>
      </c>
      <c r="B249" s="37" t="s">
        <v>383</v>
      </c>
      <c r="C249" s="38" t="e">
        <f>VLOOKUP(B249,'Vendor-Security-Assessment'!A:D,2,FALSE)</f>
        <v>#N/A</v>
      </c>
      <c r="D249" s="31" t="e">
        <f>VLOOKUP(B249,'Vendor-Security-Assessment'!A:D,4,FALSE)</f>
        <v>#N/A</v>
      </c>
      <c r="E249" s="39" t="b">
        <f>IF(Table1[[#This Row],[Column11]]&gt;20,TRUE,FALSE)</f>
        <v>0</v>
      </c>
      <c r="F249" s="39" t="s">
        <v>488</v>
      </c>
      <c r="G249" s="40" t="s">
        <v>10</v>
      </c>
      <c r="H249" s="41">
        <v>1</v>
      </c>
      <c r="I249" s="31" t="e">
        <f>VLOOKUP(B249,'Vendor-Security-Assessment'!A:D,3,FALSE)</f>
        <v>#N/A</v>
      </c>
      <c r="J249" s="31" t="e">
        <f>IF(Table1[[#This Row],[Column7]]=Table1[[#This Row],[Column9]],1,0)</f>
        <v>#N/A</v>
      </c>
      <c r="K249" s="31">
        <f>IF(Table1[[#This Row],[Column8]]=1,20,"")</f>
        <v>20</v>
      </c>
      <c r="L249" s="31" t="e">
        <f>IF(Table1[[#This Row],[Column8]]=1,J249*K249,"")</f>
        <v>#N/A</v>
      </c>
      <c r="M249" s="32" t="e">
        <f>VLOOKUP($B249,#REF!,3,FALSE)</f>
        <v>#REF!</v>
      </c>
      <c r="N249" s="32" t="e">
        <f>VLOOKUP($B249,#REF!,4,FALSE)</f>
        <v>#REF!</v>
      </c>
      <c r="O249" s="32" t="e">
        <f>VLOOKUP($B249,#REF!,5,FALSE)</f>
        <v>#REF!</v>
      </c>
      <c r="P249" s="32" t="e">
        <f>VLOOKUP($B249,#REF!,6,FALSE)</f>
        <v>#REF!</v>
      </c>
      <c r="Q249" s="32" t="e">
        <f>VLOOKUP($B249,#REF!,7,FALSE)</f>
        <v>#REF!</v>
      </c>
      <c r="R249" s="32" t="e">
        <f>VLOOKUP($B249,#REF!,8,FALSE)</f>
        <v>#REF!</v>
      </c>
      <c r="S249" s="32" t="e">
        <f>VLOOKUP($B249,#REF!,9,FALSE)</f>
        <v>#REF!</v>
      </c>
    </row>
    <row r="250" spans="1:25" ht="16" thickBot="1" x14ac:dyDescent="0.2">
      <c r="A250" s="31">
        <f t="shared" si="6"/>
        <v>248</v>
      </c>
      <c r="B250" s="37" t="s">
        <v>384</v>
      </c>
      <c r="C250" s="38" t="e">
        <f>VLOOKUP(B250,'Vendor-Security-Assessment'!A:D,2,FALSE)</f>
        <v>#N/A</v>
      </c>
      <c r="D250" s="31" t="e">
        <f>VLOOKUP(B250,'Vendor-Security-Assessment'!A:D,4,FALSE)</f>
        <v>#N/A</v>
      </c>
      <c r="E250" s="39" t="b">
        <f>IF(Table1[[#This Row],[Column11]]&gt;20,TRUE,FALSE)</f>
        <v>0</v>
      </c>
      <c r="F250" s="39" t="s">
        <v>488</v>
      </c>
      <c r="G250" s="40" t="s">
        <v>10</v>
      </c>
      <c r="H250" s="41">
        <v>1</v>
      </c>
      <c r="I250" s="31" t="e">
        <f>VLOOKUP(B250,'Vendor-Security-Assessment'!A:D,3,FALSE)</f>
        <v>#N/A</v>
      </c>
      <c r="J250" s="31" t="e">
        <f>IF(Table1[[#This Row],[Column7]]=Table1[[#This Row],[Column9]],1,0)</f>
        <v>#N/A</v>
      </c>
      <c r="K250" s="31">
        <f>IF(Table1[[#This Row],[Column8]]=1,20,"")</f>
        <v>20</v>
      </c>
      <c r="L250" s="31" t="e">
        <f>IF(Table1[[#This Row],[Column8]]=1,J250*K250,"")</f>
        <v>#N/A</v>
      </c>
      <c r="M250" s="32" t="e">
        <f>VLOOKUP($B250,#REF!,3,FALSE)</f>
        <v>#REF!</v>
      </c>
      <c r="N250" s="32" t="e">
        <f>VLOOKUP($B250,#REF!,4,FALSE)</f>
        <v>#REF!</v>
      </c>
      <c r="O250" s="32" t="e">
        <f>VLOOKUP($B250,#REF!,5,FALSE)</f>
        <v>#REF!</v>
      </c>
      <c r="P250" s="32" t="e">
        <f>VLOOKUP($B250,#REF!,6,FALSE)</f>
        <v>#REF!</v>
      </c>
      <c r="Q250" s="32" t="e">
        <f>VLOOKUP($B250,#REF!,7,FALSE)</f>
        <v>#REF!</v>
      </c>
      <c r="R250" s="32" t="e">
        <f>VLOOKUP($B250,#REF!,8,FALSE)</f>
        <v>#REF!</v>
      </c>
      <c r="S250" s="32" t="e">
        <f>VLOOKUP($B250,#REF!,9,FALSE)</f>
        <v>#REF!</v>
      </c>
    </row>
    <row r="251" spans="1:25" ht="16" thickBot="1" x14ac:dyDescent="0.2">
      <c r="A251" s="31">
        <f t="shared" si="6"/>
        <v>249</v>
      </c>
      <c r="B251" s="37" t="s">
        <v>385</v>
      </c>
      <c r="C251" s="38" t="e">
        <f>VLOOKUP(B251,'Vendor-Security-Assessment'!A:D,2,FALSE)</f>
        <v>#N/A</v>
      </c>
      <c r="D251" s="31" t="e">
        <f>VLOOKUP(B251,'Vendor-Security-Assessment'!A:D,4,FALSE)</f>
        <v>#N/A</v>
      </c>
      <c r="E251" s="39" t="b">
        <f>IF(Table1[[#This Row],[Column11]]&gt;20,TRUE,FALSE)</f>
        <v>0</v>
      </c>
      <c r="F251" s="39" t="s">
        <v>488</v>
      </c>
      <c r="G251" s="40" t="s">
        <v>10</v>
      </c>
      <c r="H251" s="41">
        <v>1</v>
      </c>
      <c r="I251" s="31" t="e">
        <f>VLOOKUP(B251,'Vendor-Security-Assessment'!A:D,3,FALSE)</f>
        <v>#N/A</v>
      </c>
      <c r="J251" s="31" t="e">
        <f>IF(Table1[[#This Row],[Column7]]=Table1[[#This Row],[Column9]],1,0)</f>
        <v>#N/A</v>
      </c>
      <c r="K251" s="31">
        <f>IF(Table1[[#This Row],[Column8]]=1,20,"")</f>
        <v>20</v>
      </c>
      <c r="L251" s="31" t="e">
        <f>IF(Table1[[#This Row],[Column8]]=1,J251*K251,"")</f>
        <v>#N/A</v>
      </c>
      <c r="M251" s="32" t="e">
        <f>VLOOKUP($B251,#REF!,3,FALSE)</f>
        <v>#REF!</v>
      </c>
      <c r="N251" s="32" t="e">
        <f>VLOOKUP($B251,#REF!,4,FALSE)</f>
        <v>#REF!</v>
      </c>
      <c r="O251" s="32" t="e">
        <f>VLOOKUP($B251,#REF!,5,FALSE)</f>
        <v>#REF!</v>
      </c>
      <c r="P251" s="32" t="e">
        <f>VLOOKUP($B251,#REF!,6,FALSE)</f>
        <v>#REF!</v>
      </c>
      <c r="Q251" s="32" t="e">
        <f>VLOOKUP($B251,#REF!,7,FALSE)</f>
        <v>#REF!</v>
      </c>
      <c r="R251" s="32" t="e">
        <f>VLOOKUP($B251,#REF!,8,FALSE)</f>
        <v>#REF!</v>
      </c>
      <c r="S251" s="32" t="e">
        <f>VLOOKUP($B251,#REF!,9,FALSE)</f>
        <v>#REF!</v>
      </c>
    </row>
    <row r="252" spans="1:25" ht="16" thickBot="1" x14ac:dyDescent="0.2">
      <c r="A252" s="31">
        <f t="shared" si="6"/>
        <v>250</v>
      </c>
      <c r="B252" s="37" t="s">
        <v>386</v>
      </c>
      <c r="C252" s="38" t="e">
        <f>VLOOKUP(B252,'Vendor-Security-Assessment'!A:D,2,FALSE)</f>
        <v>#N/A</v>
      </c>
      <c r="D252" s="31" t="e">
        <f>VLOOKUP(B252,'Vendor-Security-Assessment'!A:D,4,FALSE)</f>
        <v>#N/A</v>
      </c>
      <c r="E252" s="39" t="b">
        <f>IF(Table1[[#This Row],[Column11]]&gt;20,TRUE,FALSE)</f>
        <v>0</v>
      </c>
      <c r="F252" s="39" t="s">
        <v>488</v>
      </c>
      <c r="G252" s="40" t="s">
        <v>10</v>
      </c>
      <c r="H252" s="41">
        <v>1</v>
      </c>
      <c r="I252" s="31" t="e">
        <f>VLOOKUP(B252,'Vendor-Security-Assessment'!A:D,3,FALSE)</f>
        <v>#N/A</v>
      </c>
      <c r="J252" s="31" t="e">
        <f>IF(Table1[[#This Row],[Column7]]=Table1[[#This Row],[Column9]],1,0)</f>
        <v>#N/A</v>
      </c>
      <c r="K252" s="31">
        <f>IF(Table1[[#This Row],[Column8]]=1,20,"")</f>
        <v>20</v>
      </c>
      <c r="L252" s="31" t="e">
        <f>IF(Table1[[#This Row],[Column8]]=1,J252*K252,"")</f>
        <v>#N/A</v>
      </c>
      <c r="M252" s="32" t="e">
        <f>VLOOKUP($B252,#REF!,3,FALSE)</f>
        <v>#REF!</v>
      </c>
      <c r="N252" s="32" t="e">
        <f>VLOOKUP($B252,#REF!,4,FALSE)</f>
        <v>#REF!</v>
      </c>
      <c r="O252" s="32" t="e">
        <f>VLOOKUP($B252,#REF!,5,FALSE)</f>
        <v>#REF!</v>
      </c>
      <c r="P252" s="32" t="e">
        <f>VLOOKUP($B252,#REF!,6,FALSE)</f>
        <v>#REF!</v>
      </c>
      <c r="Q252" s="32" t="e">
        <f>VLOOKUP($B252,#REF!,7,FALSE)</f>
        <v>#REF!</v>
      </c>
      <c r="R252" s="32" t="e">
        <f>VLOOKUP($B252,#REF!,8,FALSE)</f>
        <v>#REF!</v>
      </c>
      <c r="S252" s="32" t="e">
        <f>VLOOKUP($B252,#REF!,9,FALSE)</f>
        <v>#REF!</v>
      </c>
    </row>
    <row r="253" spans="1:25" ht="16" thickBot="1" x14ac:dyDescent="0.2">
      <c r="A253" s="31">
        <f t="shared" si="6"/>
        <v>251</v>
      </c>
      <c r="B253" s="37" t="s">
        <v>387</v>
      </c>
      <c r="C253" s="38" t="e">
        <f>VLOOKUP(B253,'Vendor-Security-Assessment'!A:D,2,FALSE)</f>
        <v>#N/A</v>
      </c>
      <c r="D253" s="31" t="e">
        <f>VLOOKUP(B253,'Vendor-Security-Assessment'!A:D,4,FALSE)</f>
        <v>#N/A</v>
      </c>
      <c r="E253" s="39" t="b">
        <f>IF(Table1[[#This Row],[Column11]]&gt;20,TRUE,FALSE)</f>
        <v>0</v>
      </c>
      <c r="F253" s="46" t="s">
        <v>1954</v>
      </c>
      <c r="G253" s="40" t="s">
        <v>14</v>
      </c>
      <c r="H253" s="41">
        <v>1</v>
      </c>
      <c r="I253" s="31" t="e">
        <f>VLOOKUP(B253,'Vendor-Security-Assessment'!A:D,3,FALSE)</f>
        <v>#N/A</v>
      </c>
      <c r="J253" s="31" t="e">
        <f>IF(Table1[[#This Row],[Column7]]=Table1[[#This Row],[Column9]],1,0)</f>
        <v>#N/A</v>
      </c>
      <c r="K253" s="31">
        <f>IF(Table1[[#This Row],[Column8]]=1,15,"")</f>
        <v>15</v>
      </c>
      <c r="L253" s="31" t="e">
        <f>IF(Table1[[#This Row],[Column8]]=1,J253*K253,"")</f>
        <v>#N/A</v>
      </c>
      <c r="M253" s="32" t="e">
        <f>VLOOKUP($B253,#REF!,3,FALSE)</f>
        <v>#REF!</v>
      </c>
      <c r="N253" s="32" t="e">
        <f>VLOOKUP($B253,#REF!,4,FALSE)</f>
        <v>#REF!</v>
      </c>
      <c r="O253" s="32" t="e">
        <f>VLOOKUP($B253,#REF!,5,FALSE)</f>
        <v>#REF!</v>
      </c>
      <c r="P253" s="32" t="e">
        <f>VLOOKUP($B253,#REF!,6,FALSE)</f>
        <v>#REF!</v>
      </c>
      <c r="Q253" s="32" t="e">
        <f>VLOOKUP($B253,#REF!,7,FALSE)</f>
        <v>#REF!</v>
      </c>
      <c r="R253" s="32" t="e">
        <f>VLOOKUP($B253,#REF!,8,FALSE)</f>
        <v>#REF!</v>
      </c>
      <c r="S253" s="32" t="e">
        <f>VLOOKUP($B253,#REF!,9,FALSE)</f>
        <v>#REF!</v>
      </c>
    </row>
    <row r="254" spans="1:25" ht="16" thickBot="1" x14ac:dyDescent="0.2">
      <c r="A254" s="31">
        <f t="shared" si="6"/>
        <v>252</v>
      </c>
      <c r="B254" s="37" t="s">
        <v>388</v>
      </c>
      <c r="C254" s="38" t="e">
        <f>VLOOKUP(B254,'Vendor-Security-Assessment'!A:D,2,FALSE)</f>
        <v>#N/A</v>
      </c>
      <c r="D254" s="31" t="e">
        <f>VLOOKUP(B254,'Vendor-Security-Assessment'!A:D,4,FALSE)</f>
        <v>#N/A</v>
      </c>
      <c r="E254" s="39" t="b">
        <f>IF(Table1[[#This Row],[Column11]]&gt;20,TRUE,FALSE)</f>
        <v>0</v>
      </c>
      <c r="F254" s="46" t="s">
        <v>1954</v>
      </c>
      <c r="G254" s="40" t="s">
        <v>10</v>
      </c>
      <c r="H254" s="41">
        <v>1</v>
      </c>
      <c r="I254" s="31" t="e">
        <f>VLOOKUP(B254,'Vendor-Security-Assessment'!A:D,3,FALSE)</f>
        <v>#N/A</v>
      </c>
      <c r="J254" s="31" t="e">
        <f>IF(Table1[[#This Row],[Column7]]=Table1[[#This Row],[Column9]],1,0)</f>
        <v>#N/A</v>
      </c>
      <c r="K254" s="31">
        <f>IF(Table1[[#This Row],[Column8]]=1,20,"")</f>
        <v>20</v>
      </c>
      <c r="L254" s="31" t="e">
        <f>IF(Table1[[#This Row],[Column8]]=1,J254*K254,"")</f>
        <v>#N/A</v>
      </c>
      <c r="M254" s="32" t="e">
        <f>VLOOKUP($B254,#REF!,3,FALSE)</f>
        <v>#REF!</v>
      </c>
      <c r="N254" s="32" t="e">
        <f>VLOOKUP($B254,#REF!,4,FALSE)</f>
        <v>#REF!</v>
      </c>
      <c r="O254" s="32" t="e">
        <f>VLOOKUP($B254,#REF!,5,FALSE)</f>
        <v>#REF!</v>
      </c>
      <c r="P254" s="32" t="e">
        <f>VLOOKUP($B254,#REF!,6,FALSE)</f>
        <v>#REF!</v>
      </c>
      <c r="Q254" s="32" t="e">
        <f>VLOOKUP($B254,#REF!,7,FALSE)</f>
        <v>#REF!</v>
      </c>
      <c r="R254" s="32" t="e">
        <f>VLOOKUP($B254,#REF!,8,FALSE)</f>
        <v>#REF!</v>
      </c>
      <c r="S254" s="32" t="e">
        <f>VLOOKUP($B254,#REF!,9,FALSE)</f>
        <v>#REF!</v>
      </c>
    </row>
    <row r="255" spans="1:25" ht="16" thickBot="1" x14ac:dyDescent="0.2">
      <c r="A255" s="31">
        <f t="shared" si="6"/>
        <v>253</v>
      </c>
      <c r="B255" s="37" t="s">
        <v>389</v>
      </c>
      <c r="C255" s="38" t="e">
        <f>VLOOKUP(B255,'Vendor-Security-Assessment'!A:D,2,FALSE)</f>
        <v>#N/A</v>
      </c>
      <c r="D255" s="31" t="e">
        <f>VLOOKUP(B255,'Vendor-Security-Assessment'!A:D,4,FALSE)</f>
        <v>#N/A</v>
      </c>
      <c r="E255" s="39" t="b">
        <f>IF(Table1[[#This Row],[Column11]]&gt;20,TRUE,FALSE)</f>
        <v>1</v>
      </c>
      <c r="F255" s="46" t="s">
        <v>1954</v>
      </c>
      <c r="G255" s="40" t="s">
        <v>10</v>
      </c>
      <c r="H255" s="41">
        <v>1</v>
      </c>
      <c r="I255" s="31" t="e">
        <f>VLOOKUP(B255,'Vendor-Security-Assessment'!A:D,3,FALSE)</f>
        <v>#N/A</v>
      </c>
      <c r="J255" s="31" t="e">
        <f>IF(Table1[[#This Row],[Column7]]=Table1[[#This Row],[Column9]],1,0)</f>
        <v>#N/A</v>
      </c>
      <c r="K255" s="31">
        <f>IF(Table1[[#This Row],[Column8]]=1,25,"")</f>
        <v>25</v>
      </c>
      <c r="L255" s="31" t="e">
        <f>IF(Table1[[#This Row],[Column8]]=1,J255*K255,"")</f>
        <v>#N/A</v>
      </c>
      <c r="M255" s="32" t="e">
        <f>VLOOKUP($B255,#REF!,3,FALSE)</f>
        <v>#REF!</v>
      </c>
      <c r="N255" s="32" t="e">
        <f>VLOOKUP($B255,#REF!,4,FALSE)</f>
        <v>#REF!</v>
      </c>
      <c r="O255" s="32" t="e">
        <f>VLOOKUP($B255,#REF!,5,FALSE)</f>
        <v>#REF!</v>
      </c>
      <c r="P255" s="32" t="e">
        <f>VLOOKUP($B255,#REF!,6,FALSE)</f>
        <v>#REF!</v>
      </c>
      <c r="Q255" s="32" t="e">
        <f>VLOOKUP($B255,#REF!,7,FALSE)</f>
        <v>#REF!</v>
      </c>
      <c r="R255" s="32" t="e">
        <f>VLOOKUP($B255,#REF!,8,FALSE)</f>
        <v>#REF!</v>
      </c>
      <c r="S255" s="32" t="e">
        <f>VLOOKUP($B255,#REF!,9,FALSE)</f>
        <v>#REF!</v>
      </c>
    </row>
    <row r="256" spans="1:25" ht="16" thickBot="1" x14ac:dyDescent="0.2">
      <c r="A256" s="31">
        <f t="shared" si="6"/>
        <v>254</v>
      </c>
      <c r="B256" s="37" t="s">
        <v>390</v>
      </c>
      <c r="C256" s="38" t="e">
        <f>VLOOKUP(B256,'Vendor-Security-Assessment'!A:D,2,FALSE)</f>
        <v>#N/A</v>
      </c>
      <c r="D256" s="31" t="e">
        <f>VLOOKUP(B256,'Vendor-Security-Assessment'!A:D,4,FALSE)</f>
        <v>#N/A</v>
      </c>
      <c r="E256" s="39" t="b">
        <f>IF(Table1[[#This Row],[Column11]]&gt;20,TRUE,FALSE)</f>
        <v>0</v>
      </c>
      <c r="F256" s="46" t="s">
        <v>1954</v>
      </c>
      <c r="G256" s="40" t="s">
        <v>10</v>
      </c>
      <c r="H256" s="41">
        <v>1</v>
      </c>
      <c r="I256" s="31" t="e">
        <f>VLOOKUP(B256,'Vendor-Security-Assessment'!A:D,3,FALSE)</f>
        <v>#N/A</v>
      </c>
      <c r="J256" s="31" t="e">
        <f>IF(Table1[[#This Row],[Column7]]=Table1[[#This Row],[Column9]],1,0)</f>
        <v>#N/A</v>
      </c>
      <c r="K256" s="31">
        <f>IF(Table1[[#This Row],[Column8]]=1,20,"")</f>
        <v>20</v>
      </c>
      <c r="L256" s="31" t="e">
        <f>IF(Table1[[#This Row],[Column8]]=1,J256*K256,"")</f>
        <v>#N/A</v>
      </c>
      <c r="M256" s="32" t="e">
        <f>VLOOKUP($B256,#REF!,3,FALSE)</f>
        <v>#REF!</v>
      </c>
      <c r="N256" s="32" t="e">
        <f>VLOOKUP($B256,#REF!,4,FALSE)</f>
        <v>#REF!</v>
      </c>
      <c r="O256" s="32" t="e">
        <f>VLOOKUP($B256,#REF!,5,FALSE)</f>
        <v>#REF!</v>
      </c>
      <c r="P256" s="32" t="e">
        <f>VLOOKUP($B256,#REF!,6,FALSE)</f>
        <v>#REF!</v>
      </c>
      <c r="Q256" s="32" t="e">
        <f>VLOOKUP($B256,#REF!,7,FALSE)</f>
        <v>#REF!</v>
      </c>
      <c r="R256" s="32" t="e">
        <f>VLOOKUP($B256,#REF!,8,FALSE)</f>
        <v>#REF!</v>
      </c>
      <c r="S256" s="32" t="e">
        <f>VLOOKUP($B256,#REF!,9,FALSE)</f>
        <v>#REF!</v>
      </c>
    </row>
    <row r="257" spans="1:25" ht="16" thickBot="1" x14ac:dyDescent="0.2">
      <c r="A257" s="31">
        <f t="shared" si="6"/>
        <v>255</v>
      </c>
      <c r="B257" s="37" t="s">
        <v>391</v>
      </c>
      <c r="C257" s="38" t="e">
        <f>VLOOKUP(B257,'Vendor-Security-Assessment'!A:D,2,FALSE)</f>
        <v>#N/A</v>
      </c>
      <c r="D257" s="31" t="e">
        <f>VLOOKUP(B257,'Vendor-Security-Assessment'!A:D,4,FALSE)</f>
        <v>#N/A</v>
      </c>
      <c r="E257" s="39" t="b">
        <f>IF(Table1[[#This Row],[Column11]]&gt;20,TRUE,FALSE)</f>
        <v>0</v>
      </c>
      <c r="F257" s="46" t="s">
        <v>1954</v>
      </c>
      <c r="G257" s="40" t="s">
        <v>10</v>
      </c>
      <c r="H257" s="41">
        <v>1</v>
      </c>
      <c r="I257" s="31" t="e">
        <f>VLOOKUP(B257,'Vendor-Security-Assessment'!A:D,3,FALSE)</f>
        <v>#N/A</v>
      </c>
      <c r="J257" s="31" t="e">
        <f>IF(Table1[[#This Row],[Column7]]=Table1[[#This Row],[Column9]],1,0)</f>
        <v>#N/A</v>
      </c>
      <c r="K257" s="31">
        <f>IF(Table1[[#This Row],[Column8]]=1,20,"")</f>
        <v>20</v>
      </c>
      <c r="L257" s="31" t="e">
        <f>IF(Table1[[#This Row],[Column8]]=1,J257*K257,"")</f>
        <v>#N/A</v>
      </c>
      <c r="M257" s="32" t="e">
        <f>VLOOKUP($B257,#REF!,3,FALSE)</f>
        <v>#REF!</v>
      </c>
      <c r="N257" s="32" t="e">
        <f>VLOOKUP($B257,#REF!,4,FALSE)</f>
        <v>#REF!</v>
      </c>
      <c r="O257" s="32" t="e">
        <f>VLOOKUP($B257,#REF!,5,FALSE)</f>
        <v>#REF!</v>
      </c>
      <c r="P257" s="32" t="e">
        <f>VLOOKUP($B257,#REF!,6,FALSE)</f>
        <v>#REF!</v>
      </c>
      <c r="Q257" s="32" t="e">
        <f>VLOOKUP($B257,#REF!,7,FALSE)</f>
        <v>#REF!</v>
      </c>
      <c r="R257" s="32" t="e">
        <f>VLOOKUP($B257,#REF!,8,FALSE)</f>
        <v>#REF!</v>
      </c>
      <c r="S257" s="32" t="e">
        <f>VLOOKUP($B257,#REF!,9,FALSE)</f>
        <v>#REF!</v>
      </c>
    </row>
    <row r="258" spans="1:25" ht="16" thickBot="1" x14ac:dyDescent="0.2">
      <c r="A258" s="31">
        <f t="shared" si="6"/>
        <v>256</v>
      </c>
      <c r="B258" s="37" t="s">
        <v>392</v>
      </c>
      <c r="C258" s="56" t="e">
        <f>VLOOKUP(B258,'Vendor-Security-Assessment'!A:D,2,FALSE)</f>
        <v>#N/A</v>
      </c>
      <c r="D258" s="54" t="e">
        <f>VLOOKUP(B258,'Vendor-Security-Assessment'!A:D,4,FALSE)</f>
        <v>#N/A</v>
      </c>
      <c r="E258" s="39" t="b">
        <f>IF(Table1[[#This Row],[Column11]]&gt;20,TRUE,FALSE)</f>
        <v>1</v>
      </c>
      <c r="F258" s="46" t="s">
        <v>1954</v>
      </c>
      <c r="G258" s="40" t="s">
        <v>10</v>
      </c>
      <c r="H258" s="41">
        <v>1</v>
      </c>
      <c r="I258" s="54" t="e">
        <f>VLOOKUP(B258,'Vendor-Security-Assessment'!A:D,3,FALSE)</f>
        <v>#N/A</v>
      </c>
      <c r="J258" s="31" t="e">
        <f>IF(VLOOKUP(Table1[[#This Row],[Column2]],#REF!,7,FALSE)="Yes",1,0)</f>
        <v>#REF!</v>
      </c>
      <c r="K258" s="31">
        <f>IF(Table1[[#This Row],[Column8]]=1,25,"")</f>
        <v>25</v>
      </c>
      <c r="L258" s="31" t="e">
        <f>IF(Table1[[#This Row],[Column8]]=1,J258*K258,"")</f>
        <v>#REF!</v>
      </c>
      <c r="M258" s="60" t="e">
        <f>VLOOKUP($B258,#REF!,3,FALSE)</f>
        <v>#REF!</v>
      </c>
      <c r="N258" s="60" t="e">
        <f>VLOOKUP($B258,#REF!,4,FALSE)</f>
        <v>#REF!</v>
      </c>
      <c r="O258" s="60" t="e">
        <f>VLOOKUP($B258,#REF!,5,FALSE)</f>
        <v>#REF!</v>
      </c>
      <c r="P258" s="60" t="e">
        <f>VLOOKUP($B258,#REF!,6,FALSE)</f>
        <v>#REF!</v>
      </c>
      <c r="Q258" s="60" t="e">
        <f>VLOOKUP($B258,#REF!,7,FALSE)</f>
        <v>#REF!</v>
      </c>
      <c r="R258" s="60" t="e">
        <f>VLOOKUP($B258,#REF!,8,FALSE)</f>
        <v>#REF!</v>
      </c>
      <c r="S258" s="32" t="e">
        <f>VLOOKUP($B258,#REF!,9,FALSE)</f>
        <v>#REF!</v>
      </c>
      <c r="T258" s="54"/>
      <c r="U258" s="54"/>
      <c r="V258" s="54"/>
      <c r="W258" s="54"/>
      <c r="X258" s="54"/>
      <c r="Y258" s="54"/>
    </row>
    <row r="259" spans="1:25" ht="16" thickBot="1" x14ac:dyDescent="0.2">
      <c r="A259" s="31">
        <f t="shared" si="6"/>
        <v>257</v>
      </c>
      <c r="B259" s="37" t="s">
        <v>393</v>
      </c>
      <c r="C259" s="56" t="e">
        <f>VLOOKUP(B259,'Vendor-Security-Assessment'!A:D,2,FALSE)</f>
        <v>#N/A</v>
      </c>
      <c r="D259" s="54" t="e">
        <f>VLOOKUP(B259,'Vendor-Security-Assessment'!A:D,4,FALSE)</f>
        <v>#N/A</v>
      </c>
      <c r="E259" s="39" t="b">
        <f>IF(Table1[[#This Row],[Column11]]&gt;20,TRUE,FALSE)</f>
        <v>0</v>
      </c>
      <c r="F259" s="46" t="s">
        <v>1954</v>
      </c>
      <c r="G259" s="40" t="s">
        <v>10</v>
      </c>
      <c r="H259" s="41">
        <v>1</v>
      </c>
      <c r="I259" s="54" t="e">
        <f>VLOOKUP(B259,'Vendor-Security-Assessment'!A:D,3,FALSE)</f>
        <v>#N/A</v>
      </c>
      <c r="J259" s="31" t="e">
        <f>IF(VLOOKUP(Table1[[#This Row],[Column2]],#REF!,7,FALSE)="Yes",1,0)</f>
        <v>#REF!</v>
      </c>
      <c r="K259" s="31">
        <f>IF(Table1[[#This Row],[Column8]]=1,20,"")</f>
        <v>20</v>
      </c>
      <c r="L259" s="31" t="e">
        <f>IF(Table1[[#This Row],[Column8]]=1,J259*K259,"")</f>
        <v>#REF!</v>
      </c>
      <c r="M259" s="60" t="e">
        <f>VLOOKUP($B259,#REF!,3,FALSE)</f>
        <v>#REF!</v>
      </c>
      <c r="N259" s="60" t="e">
        <f>VLOOKUP($B259,#REF!,4,FALSE)</f>
        <v>#REF!</v>
      </c>
      <c r="O259" s="60" t="e">
        <f>VLOOKUP($B259,#REF!,5,FALSE)</f>
        <v>#REF!</v>
      </c>
      <c r="P259" s="60" t="e">
        <f>VLOOKUP($B259,#REF!,6,FALSE)</f>
        <v>#REF!</v>
      </c>
      <c r="Q259" s="60" t="e">
        <f>VLOOKUP($B259,#REF!,7,FALSE)</f>
        <v>#REF!</v>
      </c>
      <c r="R259" s="60" t="e">
        <f>VLOOKUP($B259,#REF!,8,FALSE)</f>
        <v>#REF!</v>
      </c>
      <c r="S259" s="32" t="e">
        <f>VLOOKUP($B259,#REF!,9,FALSE)</f>
        <v>#REF!</v>
      </c>
      <c r="T259" s="54"/>
      <c r="U259" s="54"/>
      <c r="V259" s="54"/>
      <c r="W259" s="54"/>
      <c r="X259" s="54"/>
      <c r="Y259" s="54"/>
    </row>
    <row r="260" spans="1:25" ht="16" thickBot="1" x14ac:dyDescent="0.2">
      <c r="A260" s="31">
        <f t="shared" si="6"/>
        <v>258</v>
      </c>
      <c r="B260" s="37" t="s">
        <v>394</v>
      </c>
      <c r="C260" s="56" t="e">
        <f>VLOOKUP(B260,'Vendor-Security-Assessment'!A:D,2,FALSE)</f>
        <v>#N/A</v>
      </c>
      <c r="D260" s="54" t="e">
        <f>VLOOKUP(B260,'Vendor-Security-Assessment'!A:D,4,FALSE)</f>
        <v>#N/A</v>
      </c>
      <c r="E260" s="39" t="b">
        <f>IF(Table1[[#This Row],[Column11]]&gt;20,TRUE,FALSE)</f>
        <v>0</v>
      </c>
      <c r="F260" s="46" t="s">
        <v>1954</v>
      </c>
      <c r="G260" s="40" t="s">
        <v>10</v>
      </c>
      <c r="H260" s="41">
        <v>1</v>
      </c>
      <c r="I260" s="54" t="e">
        <f>VLOOKUP(B260,'Vendor-Security-Assessment'!A:D,3,FALSE)</f>
        <v>#N/A</v>
      </c>
      <c r="J260" s="31" t="e">
        <f>IF(VLOOKUP(Table1[[#This Row],[Column2]],#REF!,7,FALSE)="Yes",1,0)</f>
        <v>#REF!</v>
      </c>
      <c r="K260" s="31">
        <f>IF(Table1[[#This Row],[Column8]]=1,20,"")</f>
        <v>20</v>
      </c>
      <c r="L260" s="31" t="e">
        <f>IF(Table1[[#This Row],[Column8]]=1,J260*K260,"")</f>
        <v>#REF!</v>
      </c>
      <c r="M260" s="60" t="e">
        <f>VLOOKUP($B260,#REF!,3,FALSE)</f>
        <v>#REF!</v>
      </c>
      <c r="N260" s="60" t="e">
        <f>VLOOKUP($B260,#REF!,4,FALSE)</f>
        <v>#REF!</v>
      </c>
      <c r="O260" s="60" t="e">
        <f>VLOOKUP($B260,#REF!,5,FALSE)</f>
        <v>#REF!</v>
      </c>
      <c r="P260" s="60" t="e">
        <f>VLOOKUP($B260,#REF!,6,FALSE)</f>
        <v>#REF!</v>
      </c>
      <c r="Q260" s="60" t="e">
        <f>VLOOKUP($B260,#REF!,7,FALSE)</f>
        <v>#REF!</v>
      </c>
      <c r="R260" s="60" t="e">
        <f>VLOOKUP($B260,#REF!,8,FALSE)</f>
        <v>#REF!</v>
      </c>
      <c r="S260" s="32" t="e">
        <f>VLOOKUP($B260,#REF!,9,FALSE)</f>
        <v>#REF!</v>
      </c>
      <c r="T260" s="54"/>
      <c r="U260" s="54"/>
      <c r="V260" s="54"/>
      <c r="W260" s="54"/>
      <c r="X260" s="54"/>
      <c r="Y260" s="54"/>
    </row>
    <row r="261" spans="1:25" ht="16" thickBot="1" x14ac:dyDescent="0.2">
      <c r="A261" s="31">
        <f t="shared" ref="A261:A271" si="7">A260+1</f>
        <v>259</v>
      </c>
      <c r="B261" s="37" t="s">
        <v>395</v>
      </c>
      <c r="C261" s="38" t="e">
        <f>VLOOKUP(B261,'Vendor-Security-Assessment'!A:D,2,FALSE)</f>
        <v>#N/A</v>
      </c>
      <c r="D261" s="31" t="e">
        <f>VLOOKUP(B261,'Vendor-Security-Assessment'!A:D,4,FALSE)</f>
        <v>#N/A</v>
      </c>
      <c r="E261" s="39" t="b">
        <f>IF(Table1[[#This Row],[Column11]]&gt;20,TRUE,FALSE)</f>
        <v>1</v>
      </c>
      <c r="F261" s="46" t="s">
        <v>1954</v>
      </c>
      <c r="G261" s="40" t="s">
        <v>10</v>
      </c>
      <c r="H261" s="41">
        <v>1</v>
      </c>
      <c r="I261" s="31" t="e">
        <f>VLOOKUP(B261,'Vendor-Security-Assessment'!A:D,3,FALSE)</f>
        <v>#N/A</v>
      </c>
      <c r="J261" s="31" t="e">
        <f>IF(Table1[[#This Row],[Column7]]=Table1[[#This Row],[Column9]],1,0)</f>
        <v>#N/A</v>
      </c>
      <c r="K261" s="31">
        <f>IF(Table1[[#This Row],[Column8]]=1,25,"")</f>
        <v>25</v>
      </c>
      <c r="L261" s="31" t="e">
        <f>IF(Table1[[#This Row],[Column8]]=1,J261*K261,"")</f>
        <v>#N/A</v>
      </c>
      <c r="M261" s="32" t="e">
        <f>VLOOKUP($B261,#REF!,3,FALSE)</f>
        <v>#REF!</v>
      </c>
      <c r="N261" s="32" t="e">
        <f>VLOOKUP($B261,#REF!,4,FALSE)</f>
        <v>#REF!</v>
      </c>
      <c r="O261" s="32" t="e">
        <f>VLOOKUP($B261,#REF!,5,FALSE)</f>
        <v>#REF!</v>
      </c>
      <c r="P261" s="32" t="e">
        <f>VLOOKUP($B261,#REF!,6,FALSE)</f>
        <v>#REF!</v>
      </c>
      <c r="Q261" s="32" t="e">
        <f>VLOOKUP($B261,#REF!,7,FALSE)</f>
        <v>#REF!</v>
      </c>
      <c r="R261" s="32" t="e">
        <f>VLOOKUP($B261,#REF!,8,FALSE)</f>
        <v>#REF!</v>
      </c>
      <c r="S261" s="32" t="e">
        <f>VLOOKUP($B261,#REF!,9,FALSE)</f>
        <v>#REF!</v>
      </c>
    </row>
    <row r="262" spans="1:25" ht="16" thickBot="1" x14ac:dyDescent="0.2">
      <c r="A262" s="31">
        <f t="shared" si="7"/>
        <v>260</v>
      </c>
      <c r="B262" s="37" t="s">
        <v>396</v>
      </c>
      <c r="C262" s="38" t="e">
        <f>VLOOKUP(B262,'Vendor-Security-Assessment'!A:D,2,FALSE)</f>
        <v>#N/A</v>
      </c>
      <c r="D262" s="31" t="e">
        <f>VLOOKUP(B262,'Vendor-Security-Assessment'!A:D,4,FALSE)</f>
        <v>#N/A</v>
      </c>
      <c r="E262" s="39" t="b">
        <f>IF(Table1[[#This Row],[Column11]]&gt;20,TRUE,FALSE)</f>
        <v>0</v>
      </c>
      <c r="F262" s="46" t="s">
        <v>1954</v>
      </c>
      <c r="G262" s="40" t="s">
        <v>10</v>
      </c>
      <c r="H262" s="41">
        <v>1</v>
      </c>
      <c r="I262" s="31" t="e">
        <f>VLOOKUP(B262,'Vendor-Security-Assessment'!A:D,3,FALSE)</f>
        <v>#N/A</v>
      </c>
      <c r="J262" s="31" t="e">
        <f>IF(Table1[[#This Row],[Column7]]=Table1[[#This Row],[Column9]],1,0)</f>
        <v>#N/A</v>
      </c>
      <c r="K262" s="31">
        <f>IF(Table1[[#This Row],[Column8]]=1,20,"")</f>
        <v>20</v>
      </c>
      <c r="L262" s="31" t="e">
        <f>IF(Table1[[#This Row],[Column8]]=1,J262*K262,"")</f>
        <v>#N/A</v>
      </c>
      <c r="M262" s="32" t="e">
        <f>VLOOKUP($B262,#REF!,3,FALSE)</f>
        <v>#REF!</v>
      </c>
      <c r="N262" s="32" t="e">
        <f>VLOOKUP($B262,#REF!,4,FALSE)</f>
        <v>#REF!</v>
      </c>
      <c r="O262" s="32" t="e">
        <f>VLOOKUP($B262,#REF!,5,FALSE)</f>
        <v>#REF!</v>
      </c>
      <c r="P262" s="32" t="e">
        <f>VLOOKUP($B262,#REF!,6,FALSE)</f>
        <v>#REF!</v>
      </c>
      <c r="Q262" s="32" t="e">
        <f>VLOOKUP($B262,#REF!,7,FALSE)</f>
        <v>#REF!</v>
      </c>
      <c r="R262" s="32" t="e">
        <f>VLOOKUP($B262,#REF!,8,FALSE)</f>
        <v>#REF!</v>
      </c>
      <c r="S262" s="32" t="e">
        <f>VLOOKUP($B262,#REF!,9,FALSE)</f>
        <v>#REF!</v>
      </c>
    </row>
    <row r="263" spans="1:25" ht="16" thickBot="1" x14ac:dyDescent="0.2">
      <c r="A263" s="31">
        <f t="shared" si="7"/>
        <v>261</v>
      </c>
      <c r="B263" s="37" t="s">
        <v>397</v>
      </c>
      <c r="C263" s="38" t="e">
        <f>VLOOKUP(B263,'Vendor-Security-Assessment'!A:D,2,FALSE)</f>
        <v>#N/A</v>
      </c>
      <c r="D263" s="31" t="e">
        <f>VLOOKUP(B263,'Vendor-Security-Assessment'!A:D,4,FALSE)</f>
        <v>#N/A</v>
      </c>
      <c r="E263" s="39" t="b">
        <f>IF(Table1[[#This Row],[Column11]]&gt;20,TRUE,FALSE)</f>
        <v>0</v>
      </c>
      <c r="F263" s="46" t="s">
        <v>1954</v>
      </c>
      <c r="G263" s="40" t="s">
        <v>14</v>
      </c>
      <c r="H263" s="41">
        <v>1</v>
      </c>
      <c r="I263" s="31" t="e">
        <f>VLOOKUP(B263,'Vendor-Security-Assessment'!A:D,3,FALSE)</f>
        <v>#N/A</v>
      </c>
      <c r="J263" s="31" t="e">
        <f>IF(Table1[[#This Row],[Column7]]=Table1[[#This Row],[Column9]],1,0)</f>
        <v>#N/A</v>
      </c>
      <c r="K263" s="31">
        <f>IF(Table1[[#This Row],[Column8]]=1,20,"")</f>
        <v>20</v>
      </c>
      <c r="L263" s="31" t="e">
        <f>IF(Table1[[#This Row],[Column8]]=1,J263*K263,"")</f>
        <v>#N/A</v>
      </c>
      <c r="M263" s="32" t="e">
        <f>VLOOKUP($B263,#REF!,3,FALSE)</f>
        <v>#REF!</v>
      </c>
      <c r="N263" s="32" t="e">
        <f>VLOOKUP($B263,#REF!,4,FALSE)</f>
        <v>#REF!</v>
      </c>
      <c r="O263" s="32" t="e">
        <f>VLOOKUP($B263,#REF!,5,FALSE)</f>
        <v>#REF!</v>
      </c>
      <c r="P263" s="32" t="e">
        <f>VLOOKUP($B263,#REF!,6,FALSE)</f>
        <v>#REF!</v>
      </c>
      <c r="Q263" s="32" t="e">
        <f>VLOOKUP($B263,#REF!,7,FALSE)</f>
        <v>#REF!</v>
      </c>
      <c r="R263" s="32" t="e">
        <f>VLOOKUP($B263,#REF!,8,FALSE)</f>
        <v>#REF!</v>
      </c>
      <c r="S263" s="32" t="e">
        <f>VLOOKUP($B263,#REF!,9,FALSE)</f>
        <v>#REF!</v>
      </c>
    </row>
    <row r="264" spans="1:25" ht="16" thickBot="1" x14ac:dyDescent="0.2">
      <c r="A264" s="31">
        <f t="shared" si="7"/>
        <v>262</v>
      </c>
      <c r="B264" s="37" t="s">
        <v>398</v>
      </c>
      <c r="C264" s="38" t="e">
        <f>VLOOKUP(B264,'Vendor-Security-Assessment'!A:D,2,FALSE)</f>
        <v>#N/A</v>
      </c>
      <c r="D264" s="31" t="e">
        <f>VLOOKUP(B264,'Vendor-Security-Assessment'!A:D,4,FALSE)</f>
        <v>#N/A</v>
      </c>
      <c r="E264" s="39" t="b">
        <f>IF(Table1[[#This Row],[Column11]]&gt;20,TRUE,FALSE)</f>
        <v>0</v>
      </c>
      <c r="F264" s="46" t="s">
        <v>1954</v>
      </c>
      <c r="G264" s="40" t="s">
        <v>14</v>
      </c>
      <c r="H264" s="41">
        <v>1</v>
      </c>
      <c r="I264" s="31" t="e">
        <f>VLOOKUP(B264,'Vendor-Security-Assessment'!A:D,3,FALSE)</f>
        <v>#N/A</v>
      </c>
      <c r="J264" s="31" t="e">
        <f>IF(VLOOKUP(Table1[[#This Row],[Column2]],#REF!,7,FALSE)="Yes",1,0)</f>
        <v>#REF!</v>
      </c>
      <c r="K264" s="31">
        <f>IF(Table1[[#This Row],[Column8]]=1,20,"")</f>
        <v>20</v>
      </c>
      <c r="L264" s="31" t="e">
        <f>IF(Table1[[#This Row],[Column8]]=1,J264*K264,"")</f>
        <v>#REF!</v>
      </c>
      <c r="M264" s="32" t="e">
        <f>VLOOKUP($B264,#REF!,3,FALSE)</f>
        <v>#REF!</v>
      </c>
      <c r="N264" s="32" t="e">
        <f>VLOOKUP($B264,#REF!,4,FALSE)</f>
        <v>#REF!</v>
      </c>
      <c r="O264" s="32" t="e">
        <f>VLOOKUP($B264,#REF!,5,FALSE)</f>
        <v>#REF!</v>
      </c>
      <c r="P264" s="32" t="e">
        <f>VLOOKUP($B264,#REF!,6,FALSE)</f>
        <v>#REF!</v>
      </c>
      <c r="Q264" s="32" t="e">
        <f>VLOOKUP($B264,#REF!,7,FALSE)</f>
        <v>#REF!</v>
      </c>
      <c r="R264" s="32" t="e">
        <f>VLOOKUP($B264,#REF!,8,FALSE)</f>
        <v>#REF!</v>
      </c>
      <c r="S264" s="32" t="e">
        <f>VLOOKUP($B264,#REF!,9,FALSE)</f>
        <v>#REF!</v>
      </c>
    </row>
    <row r="265" spans="1:25" ht="16" thickBot="1" x14ac:dyDescent="0.2">
      <c r="A265" s="31">
        <f t="shared" si="7"/>
        <v>263</v>
      </c>
      <c r="B265" s="77" t="s">
        <v>155</v>
      </c>
      <c r="C265" s="78" t="e">
        <f>VLOOKUP(B265,'Vendor-Security-Assessment'!A:D,2,FALSE)</f>
        <v>#N/A</v>
      </c>
      <c r="D265" s="76" t="e">
        <f>VLOOKUP(B265,'Vendor-Security-Assessment'!A:D,4,FALSE)</f>
        <v>#N/A</v>
      </c>
      <c r="E265" s="79" t="b">
        <f>IF(Table1[[#This Row],[Column11]]&gt;20,TRUE,FALSE)</f>
        <v>0</v>
      </c>
      <c r="F265" s="80" t="s">
        <v>2437</v>
      </c>
      <c r="G265" s="81"/>
      <c r="H265" s="82">
        <v>1</v>
      </c>
      <c r="I265" s="76" t="e">
        <f>VLOOKUP(B265,'Vendor-Security-Assessment'!A:D,3,FALSE)</f>
        <v>#N/A</v>
      </c>
      <c r="J265" s="76" t="e">
        <f>IF(VLOOKUP(Table1[[#This Row],[Column2]],#REF!,7,FALSE)="Yes",1,0)</f>
        <v>#REF!</v>
      </c>
      <c r="K265" s="76">
        <f>IF(Table1[[#This Row],[Column8]]=1,10,"")</f>
        <v>10</v>
      </c>
      <c r="L265" s="31" t="e">
        <f>IF(Table1[[#This Row],[Column8]]=1,J265*K265,"")</f>
        <v>#REF!</v>
      </c>
      <c r="M265" s="83" t="e">
        <f>VLOOKUP($B265,#REF!,3,FALSE)</f>
        <v>#REF!</v>
      </c>
      <c r="N265" s="83" t="e">
        <f>VLOOKUP($B265,#REF!,4,FALSE)</f>
        <v>#REF!</v>
      </c>
      <c r="O265" s="83" t="e">
        <f>VLOOKUP($B265,#REF!,5,FALSE)</f>
        <v>#REF!</v>
      </c>
      <c r="P265" s="83" t="e">
        <f>VLOOKUP($B265,#REF!,6,FALSE)</f>
        <v>#REF!</v>
      </c>
      <c r="Q265" s="83" t="e">
        <f>VLOOKUP($B265,#REF!,7,FALSE)</f>
        <v>#REF!</v>
      </c>
      <c r="R265" s="83" t="e">
        <f>VLOOKUP($B265,#REF!,8,FALSE)</f>
        <v>#REF!</v>
      </c>
      <c r="S265" s="83" t="e">
        <f>VLOOKUP($B265,#REF!,9,FALSE)</f>
        <v>#REF!</v>
      </c>
    </row>
    <row r="266" spans="1:25" ht="16" thickBot="1" x14ac:dyDescent="0.2">
      <c r="A266" s="31">
        <f t="shared" si="7"/>
        <v>264</v>
      </c>
      <c r="B266" s="77" t="s">
        <v>156</v>
      </c>
      <c r="C266" s="78" t="e">
        <f>VLOOKUP(B266,'Vendor-Security-Assessment'!A:D,2,FALSE)</f>
        <v>#N/A</v>
      </c>
      <c r="D266" s="76" t="e">
        <f>VLOOKUP(B266,'Vendor-Security-Assessment'!A:D,4,FALSE)</f>
        <v>#N/A</v>
      </c>
      <c r="E266" s="79" t="b">
        <f>IF(Table1[[#This Row],[Column11]]&gt;20,TRUE,FALSE)</f>
        <v>0</v>
      </c>
      <c r="F266" s="80" t="s">
        <v>2437</v>
      </c>
      <c r="G266" s="81"/>
      <c r="H266" s="82">
        <v>1</v>
      </c>
      <c r="I266" s="76" t="e">
        <f>VLOOKUP(B266,'Vendor-Security-Assessment'!A:D,3,FALSE)</f>
        <v>#N/A</v>
      </c>
      <c r="J266" s="76" t="e">
        <f>IF(VLOOKUP(Table1[[#This Row],[Column2]],#REF!,7,FALSE)="Yes",1,0)</f>
        <v>#REF!</v>
      </c>
      <c r="K266" s="76">
        <f>IF(Table1[[#This Row],[Column8]]=1,10,"")</f>
        <v>10</v>
      </c>
      <c r="L266" s="31" t="e">
        <f>IF(Table1[[#This Row],[Column8]]=1,J266*K266,"")</f>
        <v>#REF!</v>
      </c>
      <c r="M266" s="83" t="e">
        <f>VLOOKUP($B266,#REF!,3,FALSE)</f>
        <v>#REF!</v>
      </c>
      <c r="N266" s="83" t="e">
        <f>VLOOKUP($B266,#REF!,4,FALSE)</f>
        <v>#REF!</v>
      </c>
      <c r="O266" s="83" t="e">
        <f>VLOOKUP($B266,#REF!,5,FALSE)</f>
        <v>#REF!</v>
      </c>
      <c r="P266" s="83" t="e">
        <f>VLOOKUP($B266,#REF!,6,FALSE)</f>
        <v>#REF!</v>
      </c>
      <c r="Q266" s="83" t="e">
        <f>VLOOKUP($B266,#REF!,7,FALSE)</f>
        <v>#REF!</v>
      </c>
      <c r="R266" s="83" t="e">
        <f>VLOOKUP($B266,#REF!,8,FALSE)</f>
        <v>#REF!</v>
      </c>
      <c r="S266" s="83" t="e">
        <f>VLOOKUP($B266,#REF!,9,FALSE)</f>
        <v>#REF!</v>
      </c>
    </row>
    <row r="267" spans="1:25" ht="16" thickBot="1" x14ac:dyDescent="0.2">
      <c r="A267" s="31">
        <f t="shared" si="7"/>
        <v>265</v>
      </c>
      <c r="B267" s="77" t="s">
        <v>157</v>
      </c>
      <c r="C267" s="78" t="e">
        <f>VLOOKUP(B267,'Vendor-Security-Assessment'!A:D,2,FALSE)</f>
        <v>#N/A</v>
      </c>
      <c r="D267" s="76" t="e">
        <f>VLOOKUP(B267,'Vendor-Security-Assessment'!A:D,4,FALSE)</f>
        <v>#N/A</v>
      </c>
      <c r="E267" s="79" t="b">
        <f>IF(Table1[[#This Row],[Column11]]&gt;20,TRUE,FALSE)</f>
        <v>0</v>
      </c>
      <c r="F267" s="80" t="s">
        <v>2437</v>
      </c>
      <c r="G267" s="81" t="s">
        <v>10</v>
      </c>
      <c r="H267" s="82">
        <v>1</v>
      </c>
      <c r="I267" s="76" t="e">
        <f>VLOOKUP(B267,'Vendor-Security-Assessment'!A:D,3,FALSE)</f>
        <v>#N/A</v>
      </c>
      <c r="J267" s="31" t="e">
        <f>IF(Table1[[#This Row],[Column7]]=Table1[[#This Row],[Column9]],1,0)</f>
        <v>#N/A</v>
      </c>
      <c r="K267" s="76">
        <f>IF(Table1[[#This Row],[Column8]]=1,10,"")</f>
        <v>10</v>
      </c>
      <c r="L267" s="31" t="e">
        <f>IF(Table1[[#This Row],[Column8]]=1,J267*K267,"")</f>
        <v>#N/A</v>
      </c>
      <c r="M267" s="83" t="e">
        <f>VLOOKUP($B267,#REF!,3,FALSE)</f>
        <v>#REF!</v>
      </c>
      <c r="N267" s="83" t="e">
        <f>VLOOKUP($B267,#REF!,4,FALSE)</f>
        <v>#REF!</v>
      </c>
      <c r="O267" s="83" t="e">
        <f>VLOOKUP($B267,#REF!,5,FALSE)</f>
        <v>#REF!</v>
      </c>
      <c r="P267" s="83" t="e">
        <f>VLOOKUP($B267,#REF!,6,FALSE)</f>
        <v>#REF!</v>
      </c>
      <c r="Q267" s="83" t="e">
        <f>VLOOKUP($B267,#REF!,7,FALSE)</f>
        <v>#REF!</v>
      </c>
      <c r="R267" s="83" t="e">
        <f>VLOOKUP($B267,#REF!,8,FALSE)</f>
        <v>#REF!</v>
      </c>
      <c r="S267" s="83" t="e">
        <f>VLOOKUP($B267,#REF!,9,FALSE)</f>
        <v>#REF!</v>
      </c>
    </row>
    <row r="268" spans="1:25" ht="16" thickBot="1" x14ac:dyDescent="0.2">
      <c r="A268" s="31">
        <f t="shared" si="7"/>
        <v>266</v>
      </c>
      <c r="B268" s="77" t="s">
        <v>158</v>
      </c>
      <c r="C268" s="78" t="e">
        <f>VLOOKUP(B268,'Vendor-Security-Assessment'!A:D,2,FALSE)</f>
        <v>#N/A</v>
      </c>
      <c r="D268" s="76" t="e">
        <f>VLOOKUP(B268,'Vendor-Security-Assessment'!A:D,4,FALSE)</f>
        <v>#N/A</v>
      </c>
      <c r="E268" s="79" t="b">
        <f>IF(Table1[[#This Row],[Column11]]&gt;20,TRUE,FALSE)</f>
        <v>1</v>
      </c>
      <c r="F268" s="80" t="s">
        <v>2437</v>
      </c>
      <c r="G268" s="81" t="s">
        <v>14</v>
      </c>
      <c r="H268" s="82">
        <v>1</v>
      </c>
      <c r="I268" s="76" t="e">
        <f>VLOOKUP(B268,'Vendor-Security-Assessment'!A:D,3,FALSE)</f>
        <v>#N/A</v>
      </c>
      <c r="J268" s="31" t="e">
        <f>IF(Table1[[#This Row],[Column7]]=Table1[[#This Row],[Column9]],1,0)</f>
        <v>#N/A</v>
      </c>
      <c r="K268" s="76">
        <f>IF(Table1[[#This Row],[Column8]]=1,25,"")</f>
        <v>25</v>
      </c>
      <c r="L268" s="31" t="e">
        <f>IF(Table1[[#This Row],[Column8]]=1,J268*K268,"")</f>
        <v>#N/A</v>
      </c>
      <c r="M268" s="83" t="e">
        <f>VLOOKUP($B268,#REF!,3,FALSE)</f>
        <v>#REF!</v>
      </c>
      <c r="N268" s="83" t="e">
        <f>VLOOKUP($B268,#REF!,4,FALSE)</f>
        <v>#REF!</v>
      </c>
      <c r="O268" s="83" t="e">
        <f>VLOOKUP($B268,#REF!,5,FALSE)</f>
        <v>#REF!</v>
      </c>
      <c r="P268" s="83" t="e">
        <f>VLOOKUP($B268,#REF!,6,FALSE)</f>
        <v>#REF!</v>
      </c>
      <c r="Q268" s="83" t="e">
        <f>VLOOKUP($B268,#REF!,7,FALSE)</f>
        <v>#REF!</v>
      </c>
      <c r="R268" s="83" t="e">
        <f>VLOOKUP($B268,#REF!,8,FALSE)</f>
        <v>#REF!</v>
      </c>
      <c r="S268" s="83" t="e">
        <f>VLOOKUP($B268,#REF!,9,FALSE)</f>
        <v>#REF!</v>
      </c>
    </row>
    <row r="269" spans="1:25" ht="16" thickBot="1" x14ac:dyDescent="0.2">
      <c r="A269" s="31">
        <f t="shared" si="7"/>
        <v>267</v>
      </c>
      <c r="B269" s="77" t="s">
        <v>159</v>
      </c>
      <c r="C269" s="78" t="e">
        <f>VLOOKUP(B269,'Vendor-Security-Assessment'!A:D,2,FALSE)</f>
        <v>#N/A</v>
      </c>
      <c r="D269" s="76" t="e">
        <f>VLOOKUP(B269,'Vendor-Security-Assessment'!A:D,4,FALSE)</f>
        <v>#N/A</v>
      </c>
      <c r="E269" s="79" t="b">
        <f>IF(Table1[[#This Row],[Column11]]&gt;20,TRUE,FALSE)</f>
        <v>1</v>
      </c>
      <c r="F269" s="80" t="s">
        <v>2437</v>
      </c>
      <c r="G269" s="81" t="s">
        <v>10</v>
      </c>
      <c r="H269" s="82">
        <v>1</v>
      </c>
      <c r="I269" s="76" t="e">
        <f>VLOOKUP(B269,'Vendor-Security-Assessment'!A:D,3,FALSE)</f>
        <v>#N/A</v>
      </c>
      <c r="J269" s="31" t="e">
        <f>IF(Table1[[#This Row],[Column7]]=Table1[[#This Row],[Column9]],1,0)</f>
        <v>#N/A</v>
      </c>
      <c r="K269" s="76">
        <f>IF(Table1[[#This Row],[Column8]]=1,25,"")</f>
        <v>25</v>
      </c>
      <c r="L269" s="31" t="e">
        <f>IF(Table1[[#This Row],[Column8]]=1,J269*K269,"")</f>
        <v>#N/A</v>
      </c>
      <c r="M269" s="83" t="e">
        <f>VLOOKUP($B269,#REF!,3,FALSE)</f>
        <v>#REF!</v>
      </c>
      <c r="N269" s="83" t="e">
        <f>VLOOKUP($B269,#REF!,4,FALSE)</f>
        <v>#REF!</v>
      </c>
      <c r="O269" s="83" t="e">
        <f>VLOOKUP($B269,#REF!,5,FALSE)</f>
        <v>#REF!</v>
      </c>
      <c r="P269" s="83" t="e">
        <f>VLOOKUP($B269,#REF!,6,FALSE)</f>
        <v>#REF!</v>
      </c>
      <c r="Q269" s="83" t="e">
        <f>VLOOKUP($B269,#REF!,7,FALSE)</f>
        <v>#REF!</v>
      </c>
      <c r="R269" s="83" t="e">
        <f>VLOOKUP($B269,#REF!,8,FALSE)</f>
        <v>#REF!</v>
      </c>
      <c r="S269" s="83" t="e">
        <f>VLOOKUP($B269,#REF!,9,FALSE)</f>
        <v>#REF!</v>
      </c>
    </row>
    <row r="270" spans="1:25" ht="16" thickBot="1" x14ac:dyDescent="0.2">
      <c r="A270" s="31">
        <f t="shared" si="7"/>
        <v>268</v>
      </c>
      <c r="B270" s="77" t="s">
        <v>160</v>
      </c>
      <c r="C270" s="78" t="e">
        <f>VLOOKUP(B270,'Vendor-Security-Assessment'!A:D,2,FALSE)</f>
        <v>#N/A</v>
      </c>
      <c r="D270" s="76" t="e">
        <f>VLOOKUP(B270,'Vendor-Security-Assessment'!A:D,4,FALSE)</f>
        <v>#N/A</v>
      </c>
      <c r="E270" s="79" t="b">
        <f>IF(Table1[[#This Row],[Column11]]&gt;20,TRUE,FALSE)</f>
        <v>0</v>
      </c>
      <c r="F270" s="80" t="s">
        <v>2437</v>
      </c>
      <c r="G270" s="81" t="s">
        <v>10</v>
      </c>
      <c r="H270" s="82">
        <v>1</v>
      </c>
      <c r="I270" s="76" t="e">
        <f>VLOOKUP(B270,'Vendor-Security-Assessment'!A:D,3,FALSE)</f>
        <v>#N/A</v>
      </c>
      <c r="J270" s="76" t="e">
        <f>IF(Table1[[#This Row],[Column7]]=Table1[[#This Row],[Column9]],1,0)</f>
        <v>#N/A</v>
      </c>
      <c r="K270" s="76">
        <f>IF(Table1[[#This Row],[Column8]]=1,15,"")</f>
        <v>15</v>
      </c>
      <c r="L270" s="31" t="e">
        <f>IF(Table1[[#This Row],[Column8]]=1,J270*K270,"")</f>
        <v>#N/A</v>
      </c>
      <c r="M270" s="83" t="e">
        <f>VLOOKUP($B270,#REF!,3,FALSE)</f>
        <v>#REF!</v>
      </c>
      <c r="N270" s="83" t="e">
        <f>VLOOKUP($B270,#REF!,4,FALSE)</f>
        <v>#REF!</v>
      </c>
      <c r="O270" s="83" t="e">
        <f>VLOOKUP($B270,#REF!,5,FALSE)</f>
        <v>#REF!</v>
      </c>
      <c r="P270" s="83" t="e">
        <f>VLOOKUP($B270,#REF!,6,FALSE)</f>
        <v>#REF!</v>
      </c>
      <c r="Q270" s="83" t="e">
        <f>VLOOKUP($B270,#REF!,7,FALSE)</f>
        <v>#REF!</v>
      </c>
      <c r="R270" s="83" t="e">
        <f>VLOOKUP($B270,#REF!,8,FALSE)</f>
        <v>#REF!</v>
      </c>
      <c r="S270" s="83" t="e">
        <f>VLOOKUP($B270,#REF!,9,FALSE)</f>
        <v>#REF!</v>
      </c>
    </row>
    <row r="271" spans="1:25" ht="15" x14ac:dyDescent="0.15">
      <c r="A271" s="31">
        <f t="shared" si="7"/>
        <v>269</v>
      </c>
      <c r="B271" s="77" t="s">
        <v>401</v>
      </c>
      <c r="C271" s="78" t="e">
        <f>VLOOKUP(B271,'Vendor-Security-Assessment'!A:D,2,FALSE)</f>
        <v>#N/A</v>
      </c>
      <c r="D271" s="76" t="e">
        <f>VLOOKUP(B271,'Vendor-Security-Assessment'!A:D,4,FALSE)</f>
        <v>#N/A</v>
      </c>
      <c r="E271" s="79" t="b">
        <f>IF(Table1[[#This Row],[Column11]]&gt;20,TRUE,FALSE)</f>
        <v>1</v>
      </c>
      <c r="F271" s="80" t="s">
        <v>2437</v>
      </c>
      <c r="G271" s="81"/>
      <c r="H271" s="82">
        <v>1</v>
      </c>
      <c r="I271" s="76" t="e">
        <f>VLOOKUP(B271,'Vendor-Security-Assessment'!A:D,3,FALSE)</f>
        <v>#N/A</v>
      </c>
      <c r="J271" s="76" t="e">
        <f>IF(VLOOKUP(Table1[[#This Row],[Column2]],#REF!,7,FALSE)="Yes",1,0)</f>
        <v>#REF!</v>
      </c>
      <c r="K271" s="76">
        <f>IF(Table1[[#This Row],[Column8]]=1,25,"")</f>
        <v>25</v>
      </c>
      <c r="L271" s="31" t="e">
        <f>IF(Table1[[#This Row],[Column8]]=1,J271*K271,"")</f>
        <v>#REF!</v>
      </c>
      <c r="M271" s="83" t="e">
        <f>VLOOKUP($B271,#REF!,3,FALSE)</f>
        <v>#REF!</v>
      </c>
      <c r="N271" s="83" t="e">
        <f>VLOOKUP($B271,#REF!,4,FALSE)</f>
        <v>#REF!</v>
      </c>
      <c r="O271" s="83" t="e">
        <f>VLOOKUP($B271,#REF!,5,FALSE)</f>
        <v>#REF!</v>
      </c>
      <c r="P271" s="83" t="e">
        <f>VLOOKUP($B271,#REF!,6,FALSE)</f>
        <v>#REF!</v>
      </c>
      <c r="Q271" s="83" t="e">
        <f>VLOOKUP($B271,#REF!,7,FALSE)</f>
        <v>#REF!</v>
      </c>
      <c r="R271" s="83" t="e">
        <f>VLOOKUP($B271,#REF!,8,FALSE)</f>
        <v>#REF!</v>
      </c>
      <c r="S271" s="83" t="e">
        <f>VLOOKUP($B271,#REF!,9,FALSE)</f>
        <v>#REF!</v>
      </c>
    </row>
  </sheetData>
  <pageMargins left="0.7" right="0.7" top="0.75" bottom="0.75" header="0.3" footer="0.3"/>
  <pageSetup orientation="portrait" verticalDpi="0" r:id="rId1"/>
  <ignoredErrors>
    <ignoredError sqref="I264:I271 I20:I22"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0070C0"/>
  </sheetPr>
  <dimension ref="A1:A38"/>
  <sheetViews>
    <sheetView workbookViewId="0">
      <selection activeCell="A40" sqref="A40"/>
    </sheetView>
  </sheetViews>
  <sheetFormatPr baseColWidth="10" defaultColWidth="11.25" defaultRowHeight="16" x14ac:dyDescent="0.2"/>
  <cols>
    <col min="1" max="1" width="37" customWidth="1"/>
  </cols>
  <sheetData>
    <row r="1" spans="1:1" ht="17" x14ac:dyDescent="0.2">
      <c r="A1" s="2" t="s">
        <v>72</v>
      </c>
    </row>
    <row r="3" spans="1:1" ht="17" x14ac:dyDescent="0.2">
      <c r="A3" s="2" t="s">
        <v>73</v>
      </c>
    </row>
    <row r="4" spans="1:1" ht="17" x14ac:dyDescent="0.2">
      <c r="A4" t="s">
        <v>10</v>
      </c>
    </row>
    <row r="5" spans="1:1" ht="17" x14ac:dyDescent="0.2">
      <c r="A5" t="s">
        <v>14</v>
      </c>
    </row>
    <row r="6" spans="1:1" ht="17" x14ac:dyDescent="0.2">
      <c r="A6" t="s">
        <v>74</v>
      </c>
    </row>
    <row r="8" spans="1:1" ht="17" x14ac:dyDescent="0.2">
      <c r="A8" s="2" t="s">
        <v>75</v>
      </c>
    </row>
    <row r="9" spans="1:1" ht="17" x14ac:dyDescent="0.2">
      <c r="A9" t="s">
        <v>76</v>
      </c>
    </row>
    <row r="10" spans="1:1" ht="17" x14ac:dyDescent="0.2">
      <c r="A10" t="s">
        <v>77</v>
      </c>
    </row>
    <row r="11" spans="1:1" ht="17" x14ac:dyDescent="0.2">
      <c r="A11" t="s">
        <v>78</v>
      </c>
    </row>
    <row r="12" spans="1:1" ht="17" x14ac:dyDescent="0.2">
      <c r="A12" t="s">
        <v>22</v>
      </c>
    </row>
    <row r="14" spans="1:1" ht="17" x14ac:dyDescent="0.2">
      <c r="A14" s="2" t="s">
        <v>79</v>
      </c>
    </row>
    <row r="15" spans="1:1" ht="17" x14ac:dyDescent="0.2">
      <c r="A15" t="s">
        <v>80</v>
      </c>
    </row>
    <row r="16" spans="1:1" ht="17" x14ac:dyDescent="0.2">
      <c r="A16" t="s">
        <v>81</v>
      </c>
    </row>
    <row r="17" spans="1:1" ht="17" x14ac:dyDescent="0.2">
      <c r="A17" t="s">
        <v>82</v>
      </c>
    </row>
    <row r="18" spans="1:1" ht="17" x14ac:dyDescent="0.2">
      <c r="A18" t="s">
        <v>83</v>
      </c>
    </row>
    <row r="19" spans="1:1" ht="17" x14ac:dyDescent="0.2">
      <c r="A19" t="s">
        <v>22</v>
      </c>
    </row>
    <row r="21" spans="1:1" ht="17" x14ac:dyDescent="0.2">
      <c r="A21" s="2" t="s">
        <v>101</v>
      </c>
    </row>
    <row r="22" spans="1:1" ht="17" x14ac:dyDescent="0.2">
      <c r="A22" t="s">
        <v>102</v>
      </c>
    </row>
    <row r="23" spans="1:1" ht="17" x14ac:dyDescent="0.2">
      <c r="A23" t="s">
        <v>103</v>
      </c>
    </row>
    <row r="25" spans="1:1" ht="17" x14ac:dyDescent="0.2">
      <c r="A25" s="2" t="s">
        <v>425</v>
      </c>
    </row>
    <row r="26" spans="1:1" ht="17" x14ac:dyDescent="0.2">
      <c r="A26" t="s">
        <v>426</v>
      </c>
    </row>
    <row r="27" spans="1:1" ht="17" x14ac:dyDescent="0.2">
      <c r="A27" t="s">
        <v>427</v>
      </c>
    </row>
    <row r="29" spans="1:1" ht="17" x14ac:dyDescent="0.2">
      <c r="A29" s="2" t="s">
        <v>428</v>
      </c>
    </row>
    <row r="30" spans="1:1" ht="17" x14ac:dyDescent="0.2">
      <c r="A30" t="s">
        <v>429</v>
      </c>
    </row>
    <row r="31" spans="1:1" ht="17" x14ac:dyDescent="0.2">
      <c r="A31" t="s">
        <v>430</v>
      </c>
    </row>
    <row r="33" spans="1:1" ht="17" x14ac:dyDescent="0.2">
      <c r="A33" s="2" t="s">
        <v>431</v>
      </c>
    </row>
    <row r="34" spans="1:1" ht="17" x14ac:dyDescent="0.2">
      <c r="A34" t="s">
        <v>432</v>
      </c>
    </row>
    <row r="35" spans="1:1" ht="17" x14ac:dyDescent="0.2">
      <c r="A35" t="s">
        <v>433</v>
      </c>
    </row>
    <row r="36" spans="1:1" ht="17" x14ac:dyDescent="0.2">
      <c r="A36" t="s">
        <v>434</v>
      </c>
    </row>
    <row r="37" spans="1:1" ht="17" x14ac:dyDescent="0.2">
      <c r="A37" t="s">
        <v>435</v>
      </c>
    </row>
    <row r="38" spans="1:1" ht="17" x14ac:dyDescent="0.2">
      <c r="A38"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T a b l e 1 ] ] > < / C u s t o m C o n t e n t > < / G e m i n i > 
</file>

<file path=customXml/item10.xml>��< ? x m l   v e r s i o n = " 1 . 0 "   e n c o d i n g = " U T F - 1 6 " ? > < G e m i n i   x m l n s = " h t t p : / / g e m i n i / p i v o t c u s t o m i z a t i o n / I s S a n d b o x E m b e d d e d " > < C u s t o m C o n t e n t > < ! [ C D A T A [ y e s ] ] > < / 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 2 0 1 8 - 1 0 - 0 2 T 1 6 : 1 3 : 2 7 . 7 4 0 5 8 5 8 - 0 7 : 0 0 < / L a s t P r o c e s s e d T i m e > < / D a t a M o d e l i n g S a n d b o x . S e r i a l i z e d S a n d b o x E r r o r C a c h e > ] ] > < / C u s t o m C o n t e n t > < / G e m i n i > 
</file>

<file path=customXml/item12.xml>��< ? x m l   v e r s i o n = " 1 . 0 "   e n c o d i n g = " U T F - 1 6 " ? > < G e m i n i   x m l n s = " h t t p : / / g e m i n i / p i v o t c u s t o m i z a t i o n / M a n u a l C a l c M o d e " > < C u s t o m C o n t e n t > < ! [ C D A T A [ F a l s e ] ] > < / C u s t o m C o n t e n t > < / G e m i n i > 
</file>

<file path=customXml/item13.xml>��< ? x m l   v e r s i o n = " 1 . 0 "   e n c o d i n g = " U T F - 1 6 " ? > < G e m i n i   x m l n s = " h t t p : / / g e m i n i / p i v o t c u s t o m i z a t i o n / L i n k e d T a b l e s " > < C u s t o m C o n t e n t > < ! [ C D A T A [ < L i n k e d T a b l e s   x m l n s : x s i = " h t t p : / / w w w . w 3 . o r g / 2 0 0 1 / X M L S c h e m a - i n s t a n c e "   x m l n s : x s d = " h t t p : / / w w w . w 3 . o r g / 2 0 0 1 / X M L S c h e m a " > < L i n k e d T a b l e L i s t > < L i n k e d T a b l e I n f o > < E x c e l T a b l e N a m e > T a b l e 1 < / E x c e l T a b l e N a m e > < G e m i n i T a b l e I d > T a b l e 1 < / G e m i n i T a b l e I d > < L i n k e d C o l u m n L i s t   / > < U p d a t e N e e d e d > f a l s e < / U p d a t e N e e d e d > < R o w C o u n t > 0 < / R o w C o u n t > < / L i n k e d T a b l e I n f o > < / L i n k e d T a b l e L i s t > < / L i n k e d T a b l e s > ] ] > < / C u s t o m C o n t e n t > < / G e m i n i > 
</file>

<file path=customXml/item14.xml>��< ? x m l   v e r s i o n = " 1 . 0 "   e n c o d i n g = " U T F - 1 6 " ? > < G e m i n i   x m l n s = " h t t p : / / g e m i n i / p i v o t c u s t o m i z a t i o n / T a b l e X M L _ T a b l e 1 " > < 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C o l u m n 1 & l t ; / s t r i n g & g t ; & l t ; / k e y & g t ; & l t ; v a l u e & g t ; & l t ; i n t & g t ; 9 1 & l t ; / i n t & g t ; & l t ; / v a l u e & g t ; & l t ; / i t e m & g t ; & l t ; i t e m & g t ; & l t ; k e y & g t ; & l t ; s t r i n g & g t ; C o l u m n 2 & l t ; / s t r i n g & g t ; & l t ; / k e y & g t ; & l t ; v a l u e & g t ; & l t ; i n t & g t ; 9 1 & l t ; / i n t & g t ; & l t ; / v a l u e & g t ; & l t ; / i t e m & g t ; & l t ; i t e m & g t ; & l t ; k e y & g t ; & l t ; s t r i n g & g t ; C o l u m n 3 & l t ; / s t r i n g & g t ; & l t ; / k e y & g t ; & l t ; v a l u e & g t ; & l t ; i n t & g t ; 9 1 & l t ; / i n t & g t ; & l t ; / v a l u e & g t ; & l t ; / i t e m & g t ; & l t ; i t e m & g t ; & l t ; k e y & g t ; & l t ; s t r i n g & g t ; C o l u m n 4 & l t ; / s t r i n g & g t ; & l t ; / k e y & g t ; & l t ; v a l u e & g t ; & l t ; i n t & g t ; 9 1 & l t ; / i n t & g t ; & l t ; / v a l u e & g t ; & l t ; / i t e m & g t ; & l t ; i t e m & g t ; & l t ; k e y & g t ; & l t ; s t r i n g & g t ; C o l u m n 5 & l t ; / s t r i n g & g t ; & l t ; / k e y & g t ; & l t ; v a l u e & g t ; & l t ; i n t & g t ; 9 1 & l t ; / i n t & g t ; & l t ; / v a l u e & g t ; & l t ; / i t e m & g t ; & l t ; i t e m & g t ; & l t ; k e y & g t ; & l t ; s t r i n g & g t ; C o l u m n 6 & l t ; / s t r i n g & g t ; & l t ; / k e y & g t ; & l t ; v a l u e & g t ; & l t ; i n t & g t ; 9 1 & l t ; / i n t & g t ; & l t ; / v a l u e & g t ; & l t ; / i t e m & g t ; & l t ; i t e m & g t ; & l t ; k e y & g t ; & l t ; s t r i n g & g t ; C o l u m n 7 & l t ; / s t r i n g & g t ; & l t ; / k e y & g t ; & l t ; v a l u e & g t ; & l t ; i n t & g t ; 9 1 & l t ; / i n t & g t ; & l t ; / v a l u e & g t ; & l t ; / i t e m & g t ; & l t ; i t e m & g t ; & l t ; k e y & g t ; & l t ; s t r i n g & g t ; C o l u m n 8 & l t ; / s t r i n g & g t ; & l t ; / k e y & g t ; & l t ; v a l u e & g t ; & l t ; i n t & g t ; 9 1 & l t ; / i n t & g t ; & l t ; / v a l u e & g t ; & l t ; / i t e m & g t ; & l t ; i t e m & g t ; & l t ; k e y & g t ; & l t ; s t r i n g & g t ; C o l u m n 9 & l t ; / s t r i n g & g t ; & l t ; / k e y & g t ; & l t ; v a l u e & g t ; & l t ; i n t & g t ; 9 1 & l t ; / i n t & g t ; & l t ; / v a l u e & g t ; & l t ; / i t e m & g t ; & l t ; i t e m & g t ; & l t ; k e y & g t ; & l t ; s t r i n g & g t ; C o l u m n 1 0 & l t ; / s t r i n g & g t ; & l t ; / k e y & g t ; & l t ; v a l u e & g t ; & l t ; i n t & g t ; 9 8 & l t ; / i n t & g t ; & l t ; / v a l u e & g t ; & l t ; / i t e m & g t ; & l t ; i t e m & g t ; & l t ; k e y & g t ; & l t ; s t r i n g & g t ; C o l u m n 1 1 & l t ; / s t r i n g & g t ; & l t ; / k e y & g t ; & l t ; v a l u e & g t ; & l t ; i n t & g t ; 9 8 & l t ; / i n t & g t ; & l t ; / v a l u e & g t ; & l t ; / i t e m & g t ; & l t ; i t e m & g t ; & l t ; k e y & g t ; & l t ; s t r i n g & g t ; C o l u m n 1 2 & l t ; / s t r i n g & g t ; & l t ; / k e y & g t ; & l t ; v a l u e & g t ; & l t ; i n t & g t ; 9 8 & l t ; / i n t & g t ; & l t ; / v a l u e & g t ; & l t ; / i t e m & g t ; & l t ; i t e m & g t ; & l t ; k e y & g t ; & l t ; s t r i n g & g t ; C o l u m n 1 3 & l t ; / s t r i n g & g t ; & l t ; / k e y & g t ; & l t ; v a l u e & g t ; & l t ; i n t & g t ; 9 8 & l t ; / i n t & g t ; & l t ; / v a l u e & g t ; & l t ; / i t e m & g t ; & l t ; i t e m & g t ; & l t ; k e y & g t ; & l t ; s t r i n g & g t ; C o l u m n 1 4 & l t ; / s t r i n g & g t ; & l t ; / k e y & g t ; & l t ; v a l u e & g t ; & l t ; i n t & g t ; 9 8 & l t ; / i n t & g t ; & l t ; / v a l u e & g t ; & l t ; / i t e m & g t ; & l t ; i t e m & g t ; & l t ; k e y & g t ; & l t ; s t r i n g & g t ; C o l u m n 1 5 & l t ; / s t r i n g & g t ; & l t ; / k e y & g t ; & l t ; v a l u e & g t ; & l t ; i n t & g t ; 9 8 & l t ; / i n t & g t ; & l t ; / v a l u e & g t ; & l t ; / i t e m & g t ; & l t ; i t e m & g t ; & l t ; k e y & g t ; & l t ; s t r i n g & g t ; C o l u m n 1 6 & l t ; / s t r i n g & g t ; & l t ; / k e y & g t ; & l t ; v a l u e & g t ; & l t ; i n t & g t ; 9 8 & l t ; / i n t & g t ; & l t ; / v a l u e & g t ; & l t ; / i t e m & g t ; & l t ; i t e m & g t ; & l t ; k e y & g t ; & l t ; s t r i n g & g t ; C o l u m n 1 7 & l t ; / s t r i n g & g t ; & l t ; / k e y & g t ; & l t ; v a l u e & g t ; & l t ; i n t & g t ; 9 8 & l t ; / i n t & g t ; & l t ; / v a l u e & g t ; & l t ; / i t e m & g t ; & l t ; i t e m & g t ; & l t ; k e y & g t ; & l t ; s t r i n g & g t ; C o l u m n 1 8 & l t ; / s t r i n g & g t ; & l t ; / k e y & g t ; & l t ; v a l u e & g t ; & l t ; i n t & g t ; 9 8 & l t ; / i n t & g t ; & l t ; / v a l u e & g t ; & l t ; / i t e m & g t ; & l t ; i t e m & g t ; & l t ; k e y & g t ; & l t ; s t r i n g & g t ; C o l u m n 2 5 & l t ; / s t r i n g & g t ; & l t ; / k e y & g t ; & l t ; v a l u e & g t ; & l t ; i n t & g t ; 1 3 6 & l t ; / i n t & g t ; & l t ; / v a l u e & g t ; & l t ; / i t e m & g t ; & l t ; i t e m & g t ; & l t ; k e y & g t ; & l t ; s t r i n g & g t ; A d d   C o l u m n 2 & l t ; / s t r i n g & g t ; & l t ; / k e y & g t ; & l t ; v a l u e & g t ; & l t ; i n t & g t ; 1 1 9 & l t ; / i n t & g t ; & l t ; / v a l u e & g t ; & l t ; / i t e m & g t ; & l t ; / C o l u m n W i d t h s & g t ; & l t ; C o l u m n D i s p l a y I n d e x & g t ; & l t ; i t e m & g t ; & l t ; k e y & g t ; & l t ; s t r i n g & g t ; C o l u m n 1 & l t ; / s t r i n g & g t ; & l t ; / k e y & g t ; & l t ; v a l u e & g t ; & l t ; i n t & g t ; 0 & l t ; / i n t & g t ; & l t ; / v a l u e & g t ; & l t ; / i t e m & g t ; & l t ; i t e m & g t ; & l t ; k e y & g t ; & l t ; s t r i n g & g t ; C o l u m n 2 & l t ; / s t r i n g & g t ; & l t ; / k e y & g t ; & l t ; v a l u e & g t ; & l t ; i n t & g t ; 1 & l t ; / i n t & g t ; & l t ; / v a l u e & g t ; & l t ; / i t e m & g t ; & l t ; i t e m & g t ; & l t ; k e y & g t ; & l t ; s t r i n g & g t ; C o l u m n 3 & l t ; / s t r i n g & g t ; & l t ; / k e y & g t ; & l t ; v a l u e & g t ; & l t ; i n t & g t ; 2 & l t ; / i n t & g t ; & l t ; / v a l u e & g t ; & l t ; / i t e m & g t ; & l t ; i t e m & g t ; & l t ; k e y & g t ; & l t ; s t r i n g & g t ; C o l u m n 4 & l t ; / s t r i n g & g t ; & l t ; / k e y & g t ; & l t ; v a l u e & g t ; & l t ; i n t & g t ; 3 & l t ; / i n t & g t ; & l t ; / v a l u e & g t ; & l t ; / i t e m & g t ; & l t ; i t e m & g t ; & l t ; k e y & g t ; & l t ; s t r i n g & g t ; C o l u m n 5 & l t ; / s t r i n g & g t ; & l t ; / k e y & g t ; & l t ; v a l u e & g t ; & l t ; i n t & g t ; 4 & l t ; / i n t & g t ; & l t ; / v a l u e & g t ; & l t ; / i t e m & g t ; & l t ; i t e m & g t ; & l t ; k e y & g t ; & l t ; s t r i n g & g t ; C o l u m n 6 & l t ; / s t r i n g & g t ; & l t ; / k e y & g t ; & l t ; v a l u e & g t ; & l t ; i n t & g t ; 5 & l t ; / i n t & g t ; & l t ; / v a l u e & g t ; & l t ; / i t e m & g t ; & l t ; i t e m & g t ; & l t ; k e y & g t ; & l t ; s t r i n g & g t ; C o l u m n 7 & l t ; / s t r i n g & g t ; & l t ; / k e y & g t ; & l t ; v a l u e & g t ; & l t ; i n t & g t ; 6 & l t ; / i n t & g t ; & l t ; / v a l u e & g t ; & l t ; / i t e m & g t ; & l t ; i t e m & g t ; & l t ; k e y & g t ; & l t ; s t r i n g & g t ; C o l u m n 8 & l t ; / s t r i n g & g t ; & l t ; / k e y & g t ; & l t ; v a l u e & g t ; & l t ; i n t & g t ; 7 & l t ; / i n t & g t ; & l t ; / v a l u e & g t ; & l t ; / i t e m & g t ; & l t ; i t e m & g t ; & l t ; k e y & g t ; & l t ; s t r i n g & g t ; C o l u m n 9 & l t ; / s t r i n g & g t ; & l t ; / k e y & g t ; & l t ; v a l u e & g t ; & l t ; i n t & g t ; 8 & l t ; / i n t & g t ; & l t ; / v a l u e & g t ; & l t ; / i t e m & g t ; & l t ; i t e m & g t ; & l t ; k e y & g t ; & l t ; s t r i n g & g t ; C o l u m n 1 0 & l t ; / s t r i n g & g t ; & l t ; / k e y & g t ; & l t ; v a l u e & g t ; & l t ; i n t & g t ; 9 & l t ; / i n t & g t ; & l t ; / v a l u e & g t ; & l t ; / i t e m & g t ; & l t ; i t e m & g t ; & l t ; k e y & g t ; & l t ; s t r i n g & g t ; C o l u m n 1 1 & l t ; / s t r i n g & g t ; & l t ; / k e y & g t ; & l t ; v a l u e & g t ; & l t ; i n t & g t ; 1 0 & l t ; / i n t & g t ; & l t ; / v a l u e & g t ; & l t ; / i t e m & g t ; & l t ; i t e m & g t ; & l t ; k e y & g t ; & l t ; s t r i n g & g t ; C o l u m n 1 2 & l t ; / s t r i n g & g t ; & l t ; / k e y & g t ; & l t ; v a l u e & g t ; & l t ; i n t & g t ; 1 1 & l t ; / i n t & g t ; & l t ; / v a l u e & g t ; & l t ; / i t e m & g t ; & l t ; i t e m & g t ; & l t ; k e y & g t ; & l t ; s t r i n g & g t ; C o l u m n 1 3 & l t ; / s t r i n g & g t ; & l t ; / k e y & g t ; & l t ; v a l u e & g t ; & l t ; i n t & g t ; 1 2 & l t ; / i n t & g t ; & l t ; / v a l u e & g t ; & l t ; / i t e m & g t ; & l t ; i t e m & g t ; & l t ; k e y & g t ; & l t ; s t r i n g & g t ; C o l u m n 1 4 & l t ; / s t r i n g & g t ; & l t ; / k e y & g t ; & l t ; v a l u e & g t ; & l t ; i n t & g t ; 1 3 & l t ; / i n t & g t ; & l t ; / v a l u e & g t ; & l t ; / i t e m & g t ; & l t ; i t e m & g t ; & l t ; k e y & g t ; & l t ; s t r i n g & g t ; C o l u m n 1 5 & l t ; / s t r i n g & g t ; & l t ; / k e y & g t ; & l t ; v a l u e & g t ; & l t ; i n t & g t ; 1 4 & l t ; / i n t & g t ; & l t ; / v a l u e & g t ; & l t ; / i t e m & g t ; & l t ; i t e m & g t ; & l t ; k e y & g t ; & l t ; s t r i n g & g t ; C o l u m n 1 6 & l t ; / s t r i n g & g t ; & l t ; / k e y & g t ; & l t ; v a l u e & g t ; & l t ; i n t & g t ; 1 5 & l t ; / i n t & g t ; & l t ; / v a l u e & g t ; & l t ; / i t e m & g t ; & l t ; i t e m & g t ; & l t ; k e y & g t ; & l t ; s t r i n g & g t ; C o l u m n 1 7 & l t ; / s t r i n g & g t ; & l t ; / k e y & g t ; & l t ; v a l u e & g t ; & l t ; i n t & g t ; 1 6 & l t ; / i n t & g t ; & l t ; / v a l u e & g t ; & l t ; / i t e m & g t ; & l t ; i t e m & g t ; & l t ; k e y & g t ; & l t ; s t r i n g & g t ; C o l u m n 1 8 & l t ; / s t r i n g & g t ; & l t ; / k e y & g t ; & l t ; v a l u e & g t ; & l t ; i n t & g t ; 1 7 & l t ; / i n t & g t ; & l t ; / v a l u e & g t ; & l t ; / i t e m & g t ; & l t ; i t e m & g t ; & l t ; k e y & g t ; & l t ; s t r i n g & g t ; C o l u m n 2 5 & l t ; / s t r i n g & g t ; & l t ; / k e y & g t ; & l t ; v a l u e & g t ; & l t ; i n t & g t ; 1 8 & l t ; / i n t & g t ; & l t ; / v a l u e & g t ; & l t ; / i t e m & g t ; & l t ; i t e m & g t ; & l t ; k e y & g t ; & l t ; s t r i n g & g t ; A d d   C o l u m n 2 & l t ; / s t r i n g & g t ; & l t ; / k e y & g t ; & l t ; v a l u e & g t ; & l t ; i n t & g t ; 1 9 & l t ; / i n t & g t ; & l t ; / v a l u e & g t ; & l t ; / i t e m & g t ; & l t ; / C o l u m n D i s p l a y I n d e x & g t ; & l t ; C o l u m n F r o z e n   / & g t ; & l t ; C o l u m n C h e c k e d   / & g t ; & l t ; C o l u m n F i l t e r   / & g t ; & l t ; S e l e c t i o n F i l t e r   / & g t ; & l t ; F i l t e r P a r a m e t e r s   / & g t ; & l t ; I s S o r t D e s c e n d i n g & g t ; f a l s e & l t ; / I s S o r t D e s c e n d i n g & g t ; & l t ; / T a b l e W i d g e t G r i d S e r i a l i z a t i o n & g t ; < / C u s t o m C o n t e n t > < / G e m i n i > 
</file>

<file path=customXml/item15.xml>��< ? x m l   v e r s i o n = " 1 . 0 "   e n c o d i n g = " U T F - 1 6 " ? > < G e m i n i   x m l n s = " h t t p : / / g e m i n i / p i v o t c u s t o m i z a t i o n / T a b l e O r d e r " > < C u s t o m C o n t e n t > T a b l e 1 < / C u s t o m C o n t e n t > < / G e m i n i > 
</file>

<file path=customXml/item16.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T a b l e 1 & 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 i : t y p e = " S a n d b o x E d i t o r T a b l e W i d g e t V i e w M o d e l K e y " & g t ; & l t ; T a b l e N a m e & g t ; T a b l e 1 & l t ; / T a b l e N a m e & g t ; & l t ; / K e y & g t ; & l t ; M a i n t a i n e r 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C o l u m n 1 & l t ; / K e y & g t ; & l t ; / a : K e y & g t ; & l t ; a : V a l u e   i : t y p e = " T a b l e W i d g e t B a s e V i e w S t a t e " / & g t ; & l t ; / a : K e y V a l u e O f D i a g r a m O b j e c t K e y a n y T y p e z b w N T n L X & g t ; & l t ; a : K e y V a l u e O f D i a g r a m O b j e c t K e y a n y T y p e z b w N T n L X & g t ; & l t ; a : K e y & g t ; & l t ; K e y & g t ; C o l u m n s \ C o l u m n 2 & l t ; / K e y & g t ; & l t ; / a : K e y & g t ; & l t ; a : V a l u e   i : t y p e = " T a b l e W i d g e t B a s e V i e w S t a t e " / & g t ; & l t ; / a : K e y V a l u e O f D i a g r a m O b j e c t K e y a n y T y p e z b w N T n L X & g t ; & l t ; a : K e y V a l u e O f D i a g r a m O b j e c t K e y a n y T y p e z b w N T n L X & g t ; & l t ; a : K e y & g t ; & l t ; K e y & g t ; C o l u m n s \ C o l u m n 3 & l t ; / K e y & g t ; & l t ; / a : K e y & g t ; & l t ; a : V a l u e   i : t y p e = " T a b l e W i d g e t B a s e V i e w S t a t e " / & g t ; & l t ; / a : K e y V a l u e O f D i a g r a m O b j e c t K e y a n y T y p e z b w N T n L X & g t ; & l t ; a : K e y V a l u e O f D i a g r a m O b j e c t K e y a n y T y p e z b w N T n L X & g t ; & l t ; a : K e y & g t ; & l t ; K e y & g t ; C o l u m n s \ C o l u m n 4 & l t ; / K e y & g t ; & l t ; / a : K e y & g t ; & l t ; a : V a l u e   i : t y p e = " T a b l e W i d g e t B a s e V i e w S t a t e " / & g t ; & l t ; / a : K e y V a l u e O f D i a g r a m O b j e c t K e y a n y T y p e z b w N T n L X & g t ; & l t ; a : K e y V a l u e O f D i a g r a m O b j e c t K e y a n y T y p e z b w N T n L X & g t ; & l t ; a : K e y & g t ; & l t ; K e y & g t ; C o l u m n s \ C o l u m n 5 & l t ; / K e y & g t ; & l t ; / a : K e y & g t ; & l t ; a : V a l u e   i : t y p e = " T a b l e W i d g e t B a s e V i e w S t a t e " / & g t ; & l t ; / a : K e y V a l u e O f D i a g r a m O b j e c t K e y a n y T y p e z b w N T n L X & g t ; & l t ; a : K e y V a l u e O f D i a g r a m O b j e c t K e y a n y T y p e z b w N T n L X & g t ; & l t ; a : K e y & g t ; & l t ; K e y & g t ; C o l u m n s \ C o l u m n 6 & l t ; / K e y & g t ; & l t ; / a : K e y & g t ; & l t ; a : V a l u e   i : t y p e = " T a b l e W i d g e t B a s e V i e w S t a t e " / & g t ; & l t ; / a : K e y V a l u e O f D i a g r a m O b j e c t K e y a n y T y p e z b w N T n L X & g t ; & l t ; a : K e y V a l u e O f D i a g r a m O b j e c t K e y a n y T y p e z b w N T n L X & g t ; & l t ; a : K e y & g t ; & l t ; K e y & g t ; C o l u m n s \ C o l u m n 7 & l t ; / K e y & g t ; & l t ; / a : K e y & g t ; & l t ; a : V a l u e   i : t y p e = " T a b l e W i d g e t B a s e V i e w S t a t e " / & g t ; & l t ; / a : K e y V a l u e O f D i a g r a m O b j e c t K e y a n y T y p e z b w N T n L X & g t ; & l t ; a : K e y V a l u e O f D i a g r a m O b j e c t K e y a n y T y p e z b w N T n L X & g t ; & l t ; a : K e y & g t ; & l t ; K e y & g t ; C o l u m n s \ C o l u m n 8 & l t ; / K e y & g t ; & l t ; / a : K e y & g t ; & l t ; a : V a l u e   i : t y p e = " T a b l e W i d g e t B a s e V i e w S t a t e " / & g t ; & l t ; / a : K e y V a l u e O f D i a g r a m O b j e c t K e y a n y T y p e z b w N T n L X & g t ; & l t ; a : K e y V a l u e O f D i a g r a m O b j e c t K e y a n y T y p e z b w N T n L X & g t ; & l t ; a : K e y & g t ; & l t ; K e y & g t ; C o l u m n s \ C o l u m n 9 & l t ; / K e y & g t ; & l t ; / a : K e y & g t ; & l t ; a : V a l u e   i : t y p e = " T a b l e W i d g e t B a s e V i e w S t a t e " / & g t ; & l t ; / a : K e y V a l u e O f D i a g r a m O b j e c t K e y a n y T y p e z b w N T n L X & g t ; & l t ; a : K e y V a l u e O f D i a g r a m O b j e c t K e y a n y T y p e z b w N T n L X & g t ; & l t ; a : K e y & g t ; & l t ; K e y & g t ; C o l u m n s \ C o l u m n 1 0 & l t ; / K e y & g t ; & l t ; / a : K e y & g t ; & l t ; a : V a l u e   i : t y p e = " T a b l e W i d g e t B a s e V i e w S t a t e " / & g t ; & l t ; / a : K e y V a l u e O f D i a g r a m O b j e c t K e y a n y T y p e z b w N T n L X & g t ; & l t ; a : K e y V a l u e O f D i a g r a m O b j e c t K e y a n y T y p e z b w N T n L X & g t ; & l t ; a : K e y & g t ; & l t ; K e y & g t ; C o l u m n s \ C o l u m n 1 1 & l t ; / K e y & g t ; & l t ; / a : K e y & g t ; & l t ; a : V a l u e   i : t y p e = " T a b l e W i d g e t B a s e V i e w S t a t e " / & g t ; & l t ; / a : K e y V a l u e O f D i a g r a m O b j e c t K e y a n y T y p e z b w N T n L X & g t ; & l t ; a : K e y V a l u e O f D i a g r a m O b j e c t K e y a n y T y p e z b w N T n L X & g t ; & l t ; a : K e y & g t ; & l t ; K e y & g t ; C o l u m n s \ C o l u m n 1 2 & l t ; / K e y & g t ; & l t ; / a : K e y & g t ; & l t ; a : V a l u e   i : t y p e = " T a b l e W i d g e t B a s e V i e w S t a t e " / & g t ; & l t ; / a : K e y V a l u e O f D i a g r a m O b j e c t K e y a n y T y p e z b w N T n L X & g t ; & l t ; a : K e y V a l u e O f D i a g r a m O b j e c t K e y a n y T y p e z b w N T n L X & g t ; & l t ; a : K e y & g t ; & l t ; K e y & g t ; C o l u m n s \ C o l u m n 1 3 & l t ; / K e y & g t ; & l t ; / a : K e y & g t ; & l t ; a : V a l u e   i : t y p e = " T a b l e W i d g e t B a s e V i e w S t a t e " / & g t ; & l t ; / a : K e y V a l u e O f D i a g r a m O b j e c t K e y a n y T y p e z b w N T n L X & g t ; & l t ; a : K e y V a l u e O f D i a g r a m O b j e c t K e y a n y T y p e z b w N T n L X & g t ; & l t ; a : K e y & g t ; & l t ; K e y & g t ; C o l u m n s \ C o l u m n 1 4 & l t ; / K e y & g t ; & l t ; / a : K e y & g t ; & l t ; a : V a l u e   i : t y p e = " T a b l e W i d g e t B a s e V i e w S t a t e " / & g t ; & l t ; / a : K e y V a l u e O f D i a g r a m O b j e c t K e y a n y T y p e z b w N T n L X & g t ; & l t ; a : K e y V a l u e O f D i a g r a m O b j e c t K e y a n y T y p e z b w N T n L X & g t ; & l t ; a : K e y & g t ; & l t ; K e y & g t ; C o l u m n s \ C o l u m n 1 5 & l t ; / K e y & g t ; & l t ; / a : K e y & g t ; & l t ; a : V a l u e   i : t y p e = " T a b l e W i d g e t B a s e V i e w S t a t e " / & g t ; & l t ; / a : K e y V a l u e O f D i a g r a m O b j e c t K e y a n y T y p e z b w N T n L X & g t ; & l t ; a : K e y V a l u e O f D i a g r a m O b j e c t K e y a n y T y p e z b w N T n L X & g t ; & l t ; a : K e y & g t ; & l t ; K e y & g t ; C o l u m n s \ C o l u m n 1 6 & l t ; / K e y & g t ; & l t ; / a : K e y & g t ; & l t ; a : V a l u e   i : t y p e = " T a b l e W i d g e t B a s e V i e w S t a t e " / & g t ; & l t ; / a : K e y V a l u e O f D i a g r a m O b j e c t K e y a n y T y p e z b w N T n L X & g t ; & l t ; a : K e y V a l u e O f D i a g r a m O b j e c t K e y a n y T y p e z b w N T n L X & g t ; & l t ; a : K e y & g t ; & l t ; K e y & g t ; C o l u m n s \ C o l u m n 1 7 & l t ; / K e y & g t ; & l t ; / a : K e y & g t ; & l t ; a : V a l u e   i : t y p e = " T a b l e W i d g e t B a s e V i e w S t a t e " / & g t ; & l t ; / a : K e y V a l u e O f D i a g r a m O b j e c t K e y a n y T y p e z b w N T n L X & g t ; & l t ; a : K e y V a l u e O f D i a g r a m O b j e c t K e y a n y T y p e z b w N T n L X & g t ; & l t ; a : K e y & g t ; & l t ; K e y & g t ; C o l u m n s \ C o l u m n 1 8 & l t ; / K e y & g t ; & l t ; / a : K e y & g t ; & l t ; a : V a l u e   i : t y p e = " T a b l e W i d g e t B a s e V i e w S t a t e " / & g t ; & l t ; / a : K e y V a l u e O f D i a g r a m O b j e c t K e y a n y T y p e z b w N T n L X & g t ; & l t ; a : K e y V a l u e O f D i a g r a m O b j e c t K e y a n y T y p e z b w N T n L X & g t ; & l t ; a : K e y & g t ; & l t ; K e y & g t ; C o l u m n s \ C o l u m n 2 5 & l t ; / K e y & g t ; & l t ; / a : K e y & g t ; & l t ; a : V a l u e   i : t y p e = " T a b l e W i d g e t B a s e V i e w S t a t e " / & g t ; & l t ; / a : K e y V a l u e O f D i a g r a m O b j e c t K e y a n y T y p e z b w N T n L X & g t ; & l t ; a : K e y V a l u e O f D i a g r a m O b j e c t K e y a n y T y p e z b w N T n L X & g t ; & l t ; a : K e y & g t ; & l t ; K e y & g t ; C o l u m n s \     & l t ; / K e y & g t ; & l t ; / a : K e y & g t ; & l t ; a : V a l u e   i : t y p e = " T a b l e W i d g e t B a s e V i e w S t a t e " / & g t ; & l t ; / a : K e y V a l u e O f D i a g r a m O b j e c t K e y a n y T y p e z b w N T n L X & g t ; & l t ; a : K e y V a l u e O f D i a g r a m O b j e c t K e y a n y T y p e z b w N T n L X & g t ; & l t ; a : K e y & g t ; & l t ; K e y & g t ; C o l u m n s \ A d d   C o l u m n 2 & l t ; / K e y & g t ; & l t ; / a : K e y & g t ; & l t ; a : V a l u e   i : t y p e = " T a b l e W i d g e t B a s e V i e w S t a t e " / & g t ; & l t ; / a : K e y V a l u e O f D i a g r a m O b j e c t K e y a n y T y p e z b w N T n L X & g t ; & l t ; / V i e w S t a t e s & g t ; & l t ; / D i a g r a m M a n a g e r . S e r i a l i z a b l e D i a g r a m & g t ; & l t ; D i a g r a m M a n a g e r . S e r i a l i z a b l e D i a g r a m & g t ; & l t ; A d a p t e r   i : t y p e = " T a b l e W i d g e t V i e w M o d e l S a n d b o x A d a p t e r " & g t ; & l t ; T a b l e N a m e & g t ; T a b l e 1 & 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 i : t y p e = " S a n d b o x E d i t o r T a b l e W i d g e t V i e w M o d e l K e y " & g t ; & l t ; T a b l e N a m e & g t ; T a b l e 1 & l t ; / T a b l e N a m e & g t ; & l t ; / K e y & g t ; & l t ; M a i n t a i n e r 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C o l u m n 1 & l t ; / K e y & g t ; & l t ; / a : K e y & g t ; & l t ; a : V a l u e   i : t y p e = " T a b l e W i d g e t B a s e V i e w S t a t e " / & g t ; & l t ; / a : K e y V a l u e O f D i a g r a m O b j e c t K e y a n y T y p e z b w N T n L X & g t ; & l t ; a : K e y V a l u e O f D i a g r a m O b j e c t K e y a n y T y p e z b w N T n L X & g t ; & l t ; a : K e y & g t ; & l t ; K e y & g t ; C o l u m n s \ C o l u m n 2 & l t ; / K e y & g t ; & l t ; / a : K e y & g t ; & l t ; a : V a l u e   i : t y p e = " T a b l e W i d g e t B a s e V i e w S t a t e " / & g t ; & l t ; / a : K e y V a l u e O f D i a g r a m O b j e c t K e y a n y T y p e z b w N T n L X & g t ; & l t ; a : K e y V a l u e O f D i a g r a m O b j e c t K e y a n y T y p e z b w N T n L X & g t ; & l t ; a : K e y & g t ; & l t ; K e y & g t ; C o l u m n s \ C o l u m n 3 & l t ; / K e y & g t ; & l t ; / a : K e y & g t ; & l t ; a : V a l u e   i : t y p e = " T a b l e W i d g e t B a s e V i e w S t a t e " / & g t ; & l t ; / a : K e y V a l u e O f D i a g r a m O b j e c t K e y a n y T y p e z b w N T n L X & g t ; & l t ; a : K e y V a l u e O f D i a g r a m O b j e c t K e y a n y T y p e z b w N T n L X & g t ; & l t ; a : K e y & g t ; & l t ; K e y & g t ; C o l u m n s \ C o l u m n 4 & l t ; / K e y & g t ; & l t ; / a : K e y & g t ; & l t ; a : V a l u e   i : t y p e = " T a b l e W i d g e t B a s e V i e w S t a t e " / & g t ; & l t ; / a : K e y V a l u e O f D i a g r a m O b j e c t K e y a n y T y p e z b w N T n L X & g t ; & l t ; a : K e y V a l u e O f D i a g r a m O b j e c t K e y a n y T y p e z b w N T n L X & g t ; & l t ; a : K e y & g t ; & l t ; K e y & g t ; C o l u m n s \ C o l u m n 5 & l t ; / K e y & g t ; & l t ; / a : K e y & g t ; & l t ; a : V a l u e   i : t y p e = " T a b l e W i d g e t B a s e V i e w S t a t e " / & g t ; & l t ; / a : K e y V a l u e O f D i a g r a m O b j e c t K e y a n y T y p e z b w N T n L X & g t ; & l t ; a : K e y V a l u e O f D i a g r a m O b j e c t K e y a n y T y p e z b w N T n L X & g t ; & l t ; a : K e y & g t ; & l t ; K e y & g t ; C o l u m n s \ C o l u m n 6 & l t ; / K e y & g t ; & l t ; / a : K e y & g t ; & l t ; a : V a l u e   i : t y p e = " T a b l e W i d g e t B a s e V i e w S t a t e " / & g t ; & l t ; / a : K e y V a l u e O f D i a g r a m O b j e c t K e y a n y T y p e z b w N T n L X & g t ; & l t ; a : K e y V a l u e O f D i a g r a m O b j e c t K e y a n y T y p e z b w N T n L X & g t ; & l t ; a : K e y & g t ; & l t ; K e y & g t ; C o l u m n s \ C o l u m n 7 & l t ; / K e y & g t ; & l t ; / a : K e y & g t ; & l t ; a : V a l u e   i : t y p e = " T a b l e W i d g e t B a s e V i e w S t a t e " / & g t ; & l t ; / a : K e y V a l u e O f D i a g r a m O b j e c t K e y a n y T y p e z b w N T n L X & g t ; & l t ; a : K e y V a l u e O f D i a g r a m O b j e c t K e y a n y T y p e z b w N T n L X & g t ; & l t ; a : K e y & g t ; & l t ; K e y & g t ; C o l u m n s \ C o l u m n 8 & l t ; / K e y & g t ; & l t ; / a : K e y & g t ; & l t ; a : V a l u e   i : t y p e = " T a b l e W i d g e t B a s e V i e w S t a t e " / & g t ; & l t ; / a : K e y V a l u e O f D i a g r a m O b j e c t K e y a n y T y p e z b w N T n L X & g t ; & l t ; a : K e y V a l u e O f D i a g r a m O b j e c t K e y a n y T y p e z b w N T n L X & g t ; & l t ; a : K e y & g t ; & l t ; K e y & g t ; C o l u m n s \ C o l u m n 9 & l t ; / K e y & g t ; & l t ; / a : K e y & g t ; & l t ; a : V a l u e   i : t y p e = " T a b l e W i d g e t B a s e V i e w S t a t e " / & g t ; & l t ; / a : K e y V a l u e O f D i a g r a m O b j e c t K e y a n y T y p e z b w N T n L X & g t ; & l t ; a : K e y V a l u e O f D i a g r a m O b j e c t K e y a n y T y p e z b w N T n L X & g t ; & l t ; a : K e y & g t ; & l t ; K e y & g t ; C o l u m n s \ C o l u m n 1 0 & l t ; / K e y & g t ; & l t ; / a : K e y & g t ; & l t ; a : V a l u e   i : t y p e = " T a b l e W i d g e t B a s e V i e w S t a t e " / & g t ; & l t ; / a : K e y V a l u e O f D i a g r a m O b j e c t K e y a n y T y p e z b w N T n L X & g t ; & l t ; a : K e y V a l u e O f D i a g r a m O b j e c t K e y a n y T y p e z b w N T n L X & g t ; & l t ; a : K e y & g t ; & l t ; K e y & g t ; C o l u m n s \ C o l u m n 1 1 & l t ; / K e y & g t ; & l t ; / a : K e y & g t ; & l t ; a : V a l u e   i : t y p e = " T a b l e W i d g e t B a s e V i e w S t a t e " / & g t ; & l t ; / a : K e y V a l u e O f D i a g r a m O b j e c t K e y a n y T y p e z b w N T n L X & g t ; & l t ; a : K e y V a l u e O f D i a g r a m O b j e c t K e y a n y T y p e z b w N T n L X & g t ; & l t ; a : K e y & g t ; & l t ; K e y & g t ; C o l u m n s \ C o l u m n 1 2 & l t ; / K e y & g t ; & l t ; / a : K e y & g t ; & l t ; a : V a l u e   i : t y p e = " T a b l e W i d g e t B a s e V i e w S t a t e " / & g t ; & l t ; / a : K e y V a l u e O f D i a g r a m O b j e c t K e y a n y T y p e z b w N T n L X & g t ; & l t ; a : K e y V a l u e O f D i a g r a m O b j e c t K e y a n y T y p e z b w N T n L X & g t ; & l t ; a : K e y & g t ; & l t ; K e y & g t ; C o l u m n s \ C o l u m n 1 3 & l t ; / K e y & g t ; & l t ; / a : K e y & g t ; & l t ; a : V a l u e   i : t y p e = " T a b l e W i d g e t B a s e V i e w S t a t e " / & g t ; & l t ; / a : K e y V a l u e O f D i a g r a m O b j e c t K e y a n y T y p e z b w N T n L X & g t ; & l t ; a : K e y V a l u e O f D i a g r a m O b j e c t K e y a n y T y p e z b w N T n L X & g t ; & l t ; a : K e y & g t ; & l t ; K e y & g t ; C o l u m n s \ C o l u m n 1 4 & l t ; / K e y & g t ; & l t ; / a : K e y & g t ; & l t ; a : V a l u e   i : t y p e = " T a b l e W i d g e t B a s e V i e w S t a t e " / & g t ; & l t ; / a : K e y V a l u e O f D i a g r a m O b j e c t K e y a n y T y p e z b w N T n L X & g t ; & l t ; a : K e y V a l u e O f D i a g r a m O b j e c t K e y a n y T y p e z b w N T n L X & g t ; & l t ; a : K e y & g t ; & l t ; K e y & g t ; C o l u m n s \ C o l u m n 1 5 & l t ; / K e y & g t ; & l t ; / a : K e y & g t ; & l t ; a : V a l u e   i : t y p e = " T a b l e W i d g e t B a s e V i e w S t a t e " / & g t ; & l t ; / a : K e y V a l u e O f D i a g r a m O b j e c t K e y a n y T y p e z b w N T n L X & g t ; & l t ; a : K e y V a l u e O f D i a g r a m O b j e c t K e y a n y T y p e z b w N T n L X & g t ; & l t ; a : K e y & g t ; & l t ; K e y & g t ; C o l u m n s \ C o l u m n 1 6 & l t ; / K e y & g t ; & l t ; / a : K e y & g t ; & l t ; a : V a l u e   i : t y p e = " T a b l e W i d g e t B a s e V i e w S t a t e " / & g t ; & l t ; / a : K e y V a l u e O f D i a g r a m O b j e c t K e y a n y T y p e z b w N T n L X & g t ; & l t ; a : K e y V a l u e O f D i a g r a m O b j e c t K e y a n y T y p e z b w N T n L X & g t ; & l t ; a : K e y & g t ; & l t ; K e y & g t ; C o l u m n s \ C o l u m n 1 7 & l t ; / K e y & g t ; & l t ; / a : K e y & g t ; & l t ; a : V a l u e   i : t y p e = " T a b l e W i d g e t B a s e V i e w S t a t e " / & g t ; & l t ; / a : K e y V a l u e O f D i a g r a m O b j e c t K e y a n y T y p e z b w N T n L X & g t ; & l t ; a : K e y V a l u e O f D i a g r a m O b j e c t K e y a n y T y p e z b w N T n L X & g t ; & l t ; a : K e y & g t ; & l t ; K e y & g t ; C o l u m n s \ C o l u m n 1 8 & l t ; / K e y & g t ; & l t ; / a : K e y & g t ; & l t ; a : V a l u e   i : t y p e = " T a b l e W i d g e t B a s e V i e w S t a t e " / & g t ; & l t ; / a : K e y V a l u e O f D i a g r a m O b j e c t K e y a n y T y p e z b w N T n L X & g t ; & l t ; a : K e y V a l u e O f D i a g r a m O b j e c t K e y a n y T y p e z b w N T n L X & g t ; & l t ; a : K e y & g t ; & l t ; K e y & g t ; C o l u m n s \ C o l u m n 2 5 & l t ; / K e y & g t ; & l t ; / a : K e y & g t ; & l t ; a : V a l u e   i : t y p e = " T a b l e W i d g e t B a s e V i e w S t a t e " / & g t ; & l t ; / a : K e y V a l u e O f D i a g r a m O b j e c t K e y a n y T y p e z b w N T n L X & g t ; & l t ; a : K e y V a l u e O f D i a g r a m O b j e c t K e y a n y T y p e z b w N T n L X & g t ; & l t ; a : K e y & g t ; & l t ; K e y & g t ; C o l u m n s \ A d d   C o l u m n 2 & l t ; / K e y & g t ; & l t ; / a : K e y & g t ; & l t ; a : V a l u e 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17.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T a b l e 1 & l t ; / K e y & g t ; & l t ; V a l u e   x m l n s : a = " h t t p : / / s c h e m a s . d a t a c o n t r a c t . o r g / 2 0 0 4 / 0 7 / M i c r o s o f t . A n a l y s i s S e r v i c e s . C o m m o n " & g t ; & l t ; a : H a s F o c u s & g t ; t r u e & l t ; / a : H a s F o c u s & g t ; & l t ; a : S i z e A t D p i 9 6 & g t ; 1 2 9 & l t ; / a : S i z e A t D p i 9 6 & g t ; & l t ; a : V i s i b l e & g t ; t r u e & l t ; / a : V i s i b l e & g t ; & l t ; / V a l u e & g t ; & l t ; / K e y V a l u e O f s t r i n g S a n d b o x E d i t o r . M e a s u r e G r i d S t a t e S c d E 3 5 R y & g t ; & l t ; / A r r a y O f K e y V a l u e O f s t r i n g S a n d b o x E d i t o r . M e a s u r e G r i d S t a t e S c d E 3 5 R y & g t ; < / C u s t o m C o n t e n t > < / G e m i n i > 
</file>

<file path=customXml/item18.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T a b l e 1 & 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 i : t y p e = " S a n d b o x E d i t o r M e a s u r e G r i d K e y " & g t ; & l t ; T a b l e N a m e & g t ; T a b l e 1 & l t ; / T a b l e N a m e & g t ; & l t ; / K e y & g t ; & l t ; M a i n t a i n e r 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C o l u m n 1 & l t ; / K e y & g t ; & l t ; / D i a g r a m O b j e c t K e y & g t ; & l t ; D i a g r a m O b j e c t K e y & g t ; & l t ; K e y & g t ; C o l u m n s \ C o l u m n 2 & l t ; / K e y & g t ; & l t ; / D i a g r a m O b j e c t K e y & g t ; & l t ; D i a g r a m O b j e c t K e y & g t ; & l t ; K e y & g t ; C o l u m n s \ C o l u m n 3 & l t ; / K e y & g t ; & l t ; / D i a g r a m O b j e c t K e y & g t ; & l t ; D i a g r a m O b j e c t K e y & g t ; & l t ; K e y & g t ; C o l u m n s \ C o l u m n 4 & l t ; / K e y & g t ; & l t ; / D i a g r a m O b j e c t K e y & g t ; & l t ; D i a g r a m O b j e c t K e y & g t ; & l t ; K e y & g t ; C o l u m n s \ C o l u m n 5 & l t ; / K e y & g t ; & l t ; / D i a g r a m O b j e c t K e y & g t ; & l t ; D i a g r a m O b j e c t K e y & g t ; & l t ; K e y & g t ; C o l u m n s \ C o l u m n 6 & l t ; / K e y & g t ; & l t ; / D i a g r a m O b j e c t K e y & g t ; & l t ; D i a g r a m O b j e c t K e y & g t ; & l t ; K e y & g t ; C o l u m n s \ C o l u m n 7 & l t ; / K e y & g t ; & l t ; / D i a g r a m O b j e c t K e y & g t ; & l t ; D i a g r a m O b j e c t K e y & g t ; & l t ; K e y & g t ; C o l u m n s \ C o l u m n 8 & l t ; / K e y & g t ; & l t ; / D i a g r a m O b j e c t K e y & g t ; & l t ; D i a g r a m O b j e c t K e y & g t ; & l t ; K e y & g t ; C o l u m n s \ C o l u m n 9 & l t ; / K e y & g t ; & l t ; / D i a g r a m O b j e c t K e y & g t ; & l t ; D i a g r a m O b j e c t K e y & g t ; & l t ; K e y & g t ; C o l u m n s \ C o l u m n 1 0 & l t ; / K e y & g t ; & l t ; / D i a g r a m O b j e c t K e y & g t ; & l t ; D i a g r a m O b j e c t K e y & g t ; & l t ; K e y & g t ; C o l u m n s \ C o l u m n 1 1 & l t ; / K e y & g t ; & l t ; / D i a g r a m O b j e c t K e y & g t ; & l t ; D i a g r a m O b j e c t K e y & g t ; & l t ; K e y & g t ; C o l u m n s \ C o l u m n 1 2 & l t ; / K e y & g t ; & l t ; / D i a g r a m O b j e c t K e y & g t ; & l t ; D i a g r a m O b j e c t K e y & g t ; & l t ; K e y & g t ; C o l u m n s \ C o l u m n 1 3 & l t ; / K e y & g t ; & l t ; / D i a g r a m O b j e c t K e y & g t ; & l t ; D i a g r a m O b j e c t K e y & g t ; & l t ; K e y & g t ; C o l u m n s \ C o l u m n 1 4 & l t ; / K e y & g t ; & l t ; / D i a g r a m O b j e c t K e y & g t ; & l t ; D i a g r a m O b j e c t K e y & g t ; & l t ; K e y & g t ; C o l u m n s \ C o l u m n 1 5 & l t ; / K e y & g t ; & l t ; / D i a g r a m O b j e c t K e y & g t ; & l t ; D i a g r a m O b j e c t K e y & g t ; & l t ; K e y & g t ; C o l u m n s \ C o l u m n 1 6 & l t ; / K e y & g t ; & l t ; / D i a g r a m O b j e c t K e y & g t ; & l t ; D i a g r a m O b j e c t K e y & g t ; & l t ; K e y & g t ; C o l u m n s \ C o l u m n 1 7 & l t ; / K e y & g t ; & l t ; / D i a g r a m O b j e c t K e y & g t ; & l t ; D i a g r a m O b j e c t K e y & g t ; & l t ; K e y & g t ; C o l u m n s \ C o l u m n 1 8 & l t ; / K e y & g t ; & l t ; / D i a g r a m O b j e c t K e y & g t ; & l t ; D i a g r a m O b j e c t K e y & g t ; & l t ; K e y & g t ; C o l u m n s \ C o l u m n 2 5 & l t ; / K e y & g t ; & l t ; / D i a g r a m O b j e c t K e y & g t ; & l t ; D i a g r a m O b j e c t K e y & g t ; & l t ; K e y & g t ; C o l u m n s \ A d d   C o l u m n 2 & 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C o l u m n 1 & l t ; / K e y & g t ; & l t ; / a : K e y & g t ; & l t ; a : V a l u e   i : t y p e = " M e a s u r e G r i d N o d e V i e w S t a t e " & g t ; & l t ; L a y e d O u t & g t ; t r u e & l t ; / L a y e d O u t & g t ; & l t ; / a : V a l u e & g t ; & l t ; / a : K e y V a l u e O f D i a g r a m O b j e c t K e y a n y T y p e z b w N T n L X & g t ; & l t ; a : K e y V a l u e O f D i a g r a m O b j e c t K e y a n y T y p e z b w N T n L X & g t ; & l t ; a : K e y & g t ; & l t ; K e y & g t ; C o l u m n s \ C o l u m n 2 & l t ; / K e y & g t ; & l t ; / a : K e y & g t ; & l t ; a : V a l u e   i : t y p e = " M e a s u r e G r i d N o d e V i e w S t a t e " & g t ; & l t ; C o l u m n & g t ; 1 & l t ; / C o l u m n & g t ; & l t ; L a y e d O u t & g t ; t r u e & l t ; / L a y e d O u t & g t ; & l t ; / a : V a l u e & g t ; & l t ; / a : K e y V a l u e O f D i a g r a m O b j e c t K e y a n y T y p e z b w N T n L X & g t ; & l t ; a : K e y V a l u e O f D i a g r a m O b j e c t K e y a n y T y p e z b w N T n L X & g t ; & l t ; a : K e y & g t ; & l t ; K e y & g t ; C o l u m n s \ C o l u m n 3 & l t ; / K e y & g t ; & l t ; / a : K e y & g t ; & l t ; a : V a l u e   i : t y p e = " M e a s u r e G r i d N o d e V i e w S t a t e " & g t ; & l t ; C o l u m n & g t ; 2 & l t ; / C o l u m n & g t ; & l t ; L a y e d O u t & g t ; t r u e & l t ; / L a y e d O u t & g t ; & l t ; / a : V a l u e & g t ; & l t ; / a : K e y V a l u e O f D i a g r a m O b j e c t K e y a n y T y p e z b w N T n L X & g t ; & l t ; a : K e y V a l u e O f D i a g r a m O b j e c t K e y a n y T y p e z b w N T n L X & g t ; & l t ; a : K e y & g t ; & l t ; K e y & g t ; C o l u m n s \ C o l u m n 4 & l t ; / K e y & g t ; & l t ; / a : K e y & g t ; & l t ; a : V a l u e   i : t y p e = " M e a s u r e G r i d N o d e V i e w S t a t e " & g t ; & l t ; C o l u m n & g t ; 3 & l t ; / C o l u m n & g t ; & l t ; L a y e d O u t & g t ; t r u e & l t ; / L a y e d O u t & g t ; & l t ; / a : V a l u e & g t ; & l t ; / a : K e y V a l u e O f D i a g r a m O b j e c t K e y a n y T y p e z b w N T n L X & g t ; & l t ; a : K e y V a l u e O f D i a g r a m O b j e c t K e y a n y T y p e z b w N T n L X & g t ; & l t ; a : K e y & g t ; & l t ; K e y & g t ; C o l u m n s \ C o l u m n 5 & l t ; / K e y & g t ; & l t ; / a : K e y & g t ; & l t ; a : V a l u e   i : t y p e = " M e a s u r e G r i d N o d e V i e w S t a t e " & g t ; & l t ; C o l u m n & g t ; 4 & l t ; / C o l u m n & g t ; & l t ; L a y e d O u t & g t ; t r u e & l t ; / L a y e d O u t & g t ; & l t ; / a : V a l u e & g t ; & l t ; / a : K e y V a l u e O f D i a g r a m O b j e c t K e y a n y T y p e z b w N T n L X & g t ; & l t ; a : K e y V a l u e O f D i a g r a m O b j e c t K e y a n y T y p e z b w N T n L X & g t ; & l t ; a : K e y & g t ; & l t ; K e y & g t ; C o l u m n s \ C o l u m n 6 & l t ; / K e y & g t ; & l t ; / a : K e y & g t ; & l t ; a : V a l u e   i : t y p e = " M e a s u r e G r i d N o d e V i e w S t a t e " & g t ; & l t ; C o l u m n & g t ; 5 & l t ; / C o l u m n & g t ; & l t ; L a y e d O u t & g t ; t r u e & l t ; / L a y e d O u t & g t ; & l t ; / a : V a l u e & g t ; & l t ; / a : K e y V a l u e O f D i a g r a m O b j e c t K e y a n y T y p e z b w N T n L X & g t ; & l t ; a : K e y V a l u e O f D i a g r a m O b j e c t K e y a n y T y p e z b w N T n L X & g t ; & l t ; a : K e y & g t ; & l t ; K e y & g t ; C o l u m n s \ C o l u m n 7 & l t ; / K e y & g t ; & l t ; / a : K e y & g t ; & l t ; a : V a l u e   i : t y p e = " M e a s u r e G r i d N o d e V i e w S t a t e " & g t ; & l t ; C o l u m n & g t ; 6 & l t ; / C o l u m n & g t ; & l t ; L a y e d O u t & g t ; t r u e & l t ; / L a y e d O u t & g t ; & l t ; / a : V a l u e & g t ; & l t ; / a : K e y V a l u e O f D i a g r a m O b j e c t K e y a n y T y p e z b w N T n L X & g t ; & l t ; a : K e y V a l u e O f D i a g r a m O b j e c t K e y a n y T y p e z b w N T n L X & g t ; & l t ; a : K e y & g t ; & l t ; K e y & g t ; C o l u m n s \ C o l u m n 8 & l t ; / K e y & g t ; & l t ; / a : K e y & g t ; & l t ; a : V a l u e   i : t y p e = " M e a s u r e G r i d N o d e V i e w S t a t e " & g t ; & l t ; C o l u m n & g t ; 7 & l t ; / C o l u m n & g t ; & l t ; L a y e d O u t & g t ; t r u e & l t ; / L a y e d O u t & g t ; & l t ; / a : V a l u e & g t ; & l t ; / a : K e y V a l u e O f D i a g r a m O b j e c t K e y a n y T y p e z b w N T n L X & g t ; & l t ; a : K e y V a l u e O f D i a g r a m O b j e c t K e y a n y T y p e z b w N T n L X & g t ; & l t ; a : K e y & g t ; & l t ; K e y & g t ; C o l u m n s \ C o l u m n 9 & l t ; / K e y & g t ; & l t ; / a : K e y & g t ; & l t ; a : V a l u e   i : t y p e = " M e a s u r e G r i d N o d e V i e w S t a t e " & g t ; & l t ; C o l u m n & g t ; 8 & l t ; / C o l u m n & g t ; & l t ; L a y e d O u t & g t ; t r u e & l t ; / L a y e d O u t & g t ; & l t ; / a : V a l u e & g t ; & l t ; / a : K e y V a l u e O f D i a g r a m O b j e c t K e y a n y T y p e z b w N T n L X & g t ; & l t ; a : K e y V a l u e O f D i a g r a m O b j e c t K e y a n y T y p e z b w N T n L X & g t ; & l t ; a : K e y & g t ; & l t ; K e y & g t ; C o l u m n s \ C o l u m n 1 0 & l t ; / K e y & g t ; & l t ; / a : K e y & g t ; & l t ; a : V a l u e   i : t y p e = " M e a s u r e G r i d N o d e V i e w S t a t e " & g t ; & l t ; C o l u m n & g t ; 9 & l t ; / C o l u m n & g t ; & l t ; L a y e d O u t & g t ; t r u e & l t ; / L a y e d O u t & g t ; & l t ; / a : V a l u e & g t ; & l t ; / a : K e y V a l u e O f D i a g r a m O b j e c t K e y a n y T y p e z b w N T n L X & g t ; & l t ; a : K e y V a l u e O f D i a g r a m O b j e c t K e y a n y T y p e z b w N T n L X & g t ; & l t ; a : K e y & g t ; & l t ; K e y & g t ; C o l u m n s \ C o l u m n 1 1 & l t ; / K e y & g t ; & l t ; / a : K e y & g t ; & l t ; a : V a l u e   i : t y p e = " M e a s u r e G r i d N o d e V i e w S t a t e " & g t ; & l t ; C o l u m n & g t ; 1 0 & l t ; / C o l u m n & g t ; & l t ; L a y e d O u t & g t ; t r u e & l t ; / L a y e d O u t & g t ; & l t ; / a : V a l u e & g t ; & l t ; / a : K e y V a l u e O f D i a g r a m O b j e c t K e y a n y T y p e z b w N T n L X & g t ; & l t ; a : K e y V a l u e O f D i a g r a m O b j e c t K e y a n y T y p e z b w N T n L X & g t ; & l t ; a : K e y & g t ; & l t ; K e y & g t ; C o l u m n s \ C o l u m n 1 2 & l t ; / K e y & g t ; & l t ; / a : K e y & g t ; & l t ; a : V a l u e   i : t y p e = " M e a s u r e G r i d N o d e V i e w S t a t e " & g t ; & l t ; C o l u m n & g t ; 1 1 & l t ; / C o l u m n & g t ; & l t ; L a y e d O u t & g t ; t r u e & l t ; / L a y e d O u t & g t ; & l t ; / a : V a l u e & g t ; & l t ; / a : K e y V a l u e O f D i a g r a m O b j e c t K e y a n y T y p e z b w N T n L X & g t ; & l t ; a : K e y V a l u e O f D i a g r a m O b j e c t K e y a n y T y p e z b w N T n L X & g t ; & l t ; a : K e y & g t ; & l t ; K e y & g t ; C o l u m n s \ C o l u m n 1 3 & l t ; / K e y & g t ; & l t ; / a : K e y & g t ; & l t ; a : V a l u e   i : t y p e = " M e a s u r e G r i d N o d e V i e w S t a t e " & g t ; & l t ; C o l u m n & g t ; 1 2 & l t ; / C o l u m n & g t ; & l t ; L a y e d O u t & g t ; t r u e & l t ; / L a y e d O u t & g t ; & l t ; / a : V a l u e & g t ; & l t ; / a : K e y V a l u e O f D i a g r a m O b j e c t K e y a n y T y p e z b w N T n L X & g t ; & l t ; a : K e y V a l u e O f D i a g r a m O b j e c t K e y a n y T y p e z b w N T n L X & g t ; & l t ; a : K e y & g t ; & l t ; K e y & g t ; C o l u m n s \ C o l u m n 1 4 & l t ; / K e y & g t ; & l t ; / a : K e y & g t ; & l t ; a : V a l u e   i : t y p e = " M e a s u r e G r i d N o d e V i e w S t a t e " & g t ; & l t ; C o l u m n & g t ; 1 3 & l t ; / C o l u m n & g t ; & l t ; L a y e d O u t & g t ; t r u e & l t ; / L a y e d O u t & g t ; & l t ; / a : V a l u e & g t ; & l t ; / a : K e y V a l u e O f D i a g r a m O b j e c t K e y a n y T y p e z b w N T n L X & g t ; & l t ; a : K e y V a l u e O f D i a g r a m O b j e c t K e y a n y T y p e z b w N T n L X & g t ; & l t ; a : K e y & g t ; & l t ; K e y & g t ; C o l u m n s \ C o l u m n 1 5 & l t ; / K e y & g t ; & l t ; / a : K e y & g t ; & l t ; a : V a l u e   i : t y p e = " M e a s u r e G r i d N o d e V i e w S t a t e " & g t ; & l t ; C o l u m n & g t ; 1 4 & l t ; / C o l u m n & g t ; & l t ; L a y e d O u t & g t ; t r u e & l t ; / L a y e d O u t & g t ; & l t ; / a : V a l u e & g t ; & l t ; / a : K e y V a l u e O f D i a g r a m O b j e c t K e y a n y T y p e z b w N T n L X & g t ; & l t ; a : K e y V a l u e O f D i a g r a m O b j e c t K e y a n y T y p e z b w N T n L X & g t ; & l t ; a : K e y & g t ; & l t ; K e y & g t ; C o l u m n s \ C o l u m n 1 6 & l t ; / K e y & g t ; & l t ; / a : K e y & g t ; & l t ; a : V a l u e   i : t y p e = " M e a s u r e G r i d N o d e V i e w S t a t e " & g t ; & l t ; C o l u m n & g t ; 1 5 & l t ; / C o l u m n & g t ; & l t ; L a y e d O u t & g t ; t r u e & l t ; / L a y e d O u t & g t ; & l t ; / a : V a l u e & g t ; & l t ; / a : K e y V a l u e O f D i a g r a m O b j e c t K e y a n y T y p e z b w N T n L X & g t ; & l t ; a : K e y V a l u e O f D i a g r a m O b j e c t K e y a n y T y p e z b w N T n L X & g t ; & l t ; a : K e y & g t ; & l t ; K e y & g t ; C o l u m n s \ C o l u m n 1 7 & l t ; / K e y & g t ; & l t ; / a : K e y & g t ; & l t ; a : V a l u e   i : t y p e = " M e a s u r e G r i d N o d e V i e w S t a t e " & g t ; & l t ; C o l u m n & g t ; 1 6 & l t ; / C o l u m n & g t ; & l t ; L a y e d O u t & g t ; t r u e & l t ; / L a y e d O u t & g t ; & l t ; / a : V a l u e & g t ; & l t ; / a : K e y V a l u e O f D i a g r a m O b j e c t K e y a n y T y p e z b w N T n L X & g t ; & l t ; a : K e y V a l u e O f D i a g r a m O b j e c t K e y a n y T y p e z b w N T n L X & g t ; & l t ; a : K e y & g t ; & l t ; K e y & g t ; C o l u m n s \ C o l u m n 1 8 & l t ; / K e y & g t ; & l t ; / a : K e y & g t ; & l t ; a : V a l u e   i : t y p e = " M e a s u r e G r i d N o d e V i e w S t a t e " & g t ; & l t ; C o l u m n & g t ; 1 7 & l t ; / C o l u m n & g t ; & l t ; L a y e d O u t & g t ; t r u e & l t ; / L a y e d O u t & g t ; & l t ; / a : V a l u e & g t ; & l t ; / a : K e y V a l u e O f D i a g r a m O b j e c t K e y a n y T y p e z b w N T n L X & g t ; & l t ; a : K e y V a l u e O f D i a g r a m O b j e c t K e y a n y T y p e z b w N T n L X & g t ; & l t ; a : K e y & g t ; & l t ; K e y & g t ; C o l u m n s \ C o l u m n 2 5 & l t ; / K e y & g t ; & l t ; / a : K e y & g t ; & l t ; a : V a l u e   i : t y p e = " M e a s u r e G r i d N o d e V i e w S t a t e " & g t ; & l t ; C o l u m n & g t ; 1 8 & l t ; / C o l u m n & g t ; & l t ; L a y e d O u t & g t ; t r u e & l t ; / L a y e d O u t & g t ; & l t ; / a : V a l u e & g t ; & l t ; / a : K e y V a l u e O f D i a g r a m O b j e c t K e y a n y T y p e z b w N T n L X & g t ; & l t ; a : K e y V a l u e O f D i a g r a m O b j e c t K e y a n y T y p e z b w N T n L X & g t ; & l t ; a : K e y & g t ; & l t ; K e y & g t ; C o l u m n s \ A d d   C o l u m n 2 & l t ; / K e y & g t ; & l t ; / a : K e y & g t ; & l t ; a : V a l u e   i : t y p e = " M e a s u r e G r i d N o d e V i e w S t a t e " & g t ; & l t ; C o l u m n & g t ; 1 9 & l t ; / C o l u m n & g t ; & l t ; L a y e d O u t & g t ; t r u e & l t ; / L a y e d O u t & g t ; & l t ; / a : V a l u e & g t ; & l t ; / a : K e y V a l u e O f D i a g r a m O b j e c t K e y a n y T y p e z b w N T n L X & g t ; & l t ; / V i e w S t a t e s & g t ; & l t ; / D i a g r a m M a n a g e r . S e r i a l i z a b l e D i a g r a m & g t ; & l t ; D i a g r a m M a n a g e r . S e r i a l i z a b l e D i a g r a m & g t ; & l t ; A d a p t e r   i : t y p e = " M e a s u r e D i a g r a m S a n d b o x A d a p t e r " & g t ; & l t ; T a b l e N a m e & g t ; T a b l e 1 & 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 i : t y p e = " S a n d b o x E d i t o r M e a s u r e G r i d K e y " & g t ; & l t ; T a b l e N a m e & g t ; T a b l e 1 & l t ; / T a b l e N a m e & g t ; & l t ; / K e y & g t ; & l t ; M a i n t a i n e r 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C o l u m n 1 & l t ; / K e y & g t ; & l t ; / D i a g r a m O b j e c t K e y & g t ; & l t ; D i a g r a m O b j e c t K e y & g t ; & l t ; K e y & g t ; C o l u m n s \ C o l u m n 2 & l t ; / K e y & g t ; & l t ; / D i a g r a m O b j e c t K e y & g t ; & l t ; D i a g r a m O b j e c t K e y & g t ; & l t ; K e y & g t ; C o l u m n s \ C o l u m n 3 & l t ; / K e y & g t ; & l t ; / D i a g r a m O b j e c t K e y & g t ; & l t ; D i a g r a m O b j e c t K e y & g t ; & l t ; K e y & g t ; C o l u m n s \ C o l u m n 4 & l t ; / K e y & g t ; & l t ; / D i a g r a m O b j e c t K e y & g t ; & l t ; D i a g r a m O b j e c t K e y & g t ; & l t ; K e y & g t ; C o l u m n s \ C o l u m n 5 & l t ; / K e y & g t ; & l t ; / D i a g r a m O b j e c t K e y & g t ; & l t ; D i a g r a m O b j e c t K e y & g t ; & l t ; K e y & g t ; C o l u m n s \ C o l u m n 6 & l t ; / K e y & g t ; & l t ; / D i a g r a m O b j e c t K e y & g t ; & l t ; D i a g r a m O b j e c t K e y & g t ; & l t ; K e y & g t ; C o l u m n s \ C o l u m n 7 & l t ; / K e y & g t ; & l t ; / D i a g r a m O b j e c t K e y & g t ; & l t ; D i a g r a m O b j e c t K e y & g t ; & l t ; K e y & g t ; C o l u m n s \ C o l u m n 8 & l t ; / K e y & g t ; & l t ; / D i a g r a m O b j e c t K e y & g t ; & l t ; D i a g r a m O b j e c t K e y & g t ; & l t ; K e y & g t ; C o l u m n s \ C o l u m n 9 & l t ; / K e y & g t ; & l t ; / D i a g r a m O b j e c t K e y & g t ; & l t ; D i a g r a m O b j e c t K e y & g t ; & l t ; K e y & g t ; C o l u m n s \ C o l u m n 1 0 & l t ; / K e y & g t ; & l t ; / D i a g r a m O b j e c t K e y & g t ; & l t ; D i a g r a m O b j e c t K e y & g t ; & l t ; K e y & g t ; C o l u m n s \ C o l u m n 1 1 & l t ; / K e y & g t ; & l t ; / D i a g r a m O b j e c t K e y & g t ; & l t ; D i a g r a m O b j e c t K e y & g t ; & l t ; K e y & g t ; C o l u m n s \ C o l u m n 1 2 & l t ; / K e y & g t ; & l t ; / D i a g r a m O b j e c t K e y & g t ; & l t ; D i a g r a m O b j e c t K e y & g t ; & l t ; K e y & g t ; C o l u m n s \ C o l u m n 1 3 & l t ; / K e y & g t ; & l t ; / D i a g r a m O b j e c t K e y & g t ; & l t ; D i a g r a m O b j e c t K e y & g t ; & l t ; K e y & g t ; C o l u m n s \ C o l u m n 1 4 & l t ; / K e y & g t ; & l t ; / D i a g r a m O b j e c t K e y & g t ; & l t ; D i a g r a m O b j e c t K e y & g t ; & l t ; K e y & g t ; C o l u m n s \ C o l u m n 1 5 & l t ; / K e y & g t ; & l t ; / D i a g r a m O b j e c t K e y & g t ; & l t ; D i a g r a m O b j e c t K e y & g t ; & l t ; K e y & g t ; C o l u m n s \ C o l u m n 1 6 & l t ; / K e y & g t ; & l t ; / D i a g r a m O b j e c t K e y & g t ; & l t ; D i a g r a m O b j e c t K e y & g t ; & l t ; K e y & g t ; C o l u m n s \ C o l u m n 1 7 & l t ; / K e y & g t ; & l t ; / D i a g r a m O b j e c t K e y & g t ; & l t ; D i a g r a m O b j e c t K e y & g t ; & l t ; K e y & g t ; C o l u m n s \ C o l u m n 1 8 & l t ; / K e y & g t ; & l t ; / D i a g r a m O b j e c t K e y & g t ; & l t ; D i a g r a m O b j e c t K e y & g t ; & l t ; K e y & g t ; C o l u m n s \ C o l u m n 2 5 & l t ; / K e y & g t ; & l t ; / D i a g r a m O b j e c t K e y & g t ; & l t ; D i a g r a m O b j e c t K e y & g t ; & l t ; K e y & g t ; C o l u m n s \ A d d   C o l u m n 2 & 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C o l u m n 1 & l t ; / K e y & g t ; & l t ; / a : K e y & g t ; & l t ; a : V a l u e   i : t y p e = " M e a s u r e G r i d N o d e V i e w S t a t e " & g t ; & l t ; L a y e d O u t & g t ; t r u e & l t ; / L a y e d O u t & g t ; & l t ; / a : V a l u e & g t ; & l t ; / a : K e y V a l u e O f D i a g r a m O b j e c t K e y a n y T y p e z b w N T n L X & g t ; & l t ; a : K e y V a l u e O f D i a g r a m O b j e c t K e y a n y T y p e z b w N T n L X & g t ; & l t ; a : K e y & g t ; & l t ; K e y & g t ; C o l u m n s \ C o l u m n 2 & l t ; / K e y & g t ; & l t ; / a : K e y & g t ; & l t ; a : V a l u e   i : t y p e = " M e a s u r e G r i d N o d e V i e w S t a t e " & g t ; & l t ; C o l u m n & g t ; 1 & l t ; / C o l u m n & g t ; & l t ; L a y e d O u t & g t ; t r u e & l t ; / L a y e d O u t & g t ; & l t ; / a : V a l u e & g t ; & l t ; / a : K e y V a l u e O f D i a g r a m O b j e c t K e y a n y T y p e z b w N T n L X & g t ; & l t ; a : K e y V a l u e O f D i a g r a m O b j e c t K e y a n y T y p e z b w N T n L X & g t ; & l t ; a : K e y & g t ; & l t ; K e y & g t ; C o l u m n s \ C o l u m n 3 & l t ; / K e y & g t ; & l t ; / a : K e y & g t ; & l t ; a : V a l u e   i : t y p e = " M e a s u r e G r i d N o d e V i e w S t a t e " & g t ; & l t ; C o l u m n & g t ; 2 & l t ; / C o l u m n & g t ; & l t ; L a y e d O u t & g t ; t r u e & l t ; / L a y e d O u t & g t ; & l t ; / a : V a l u e & g t ; & l t ; / a : K e y V a l u e O f D i a g r a m O b j e c t K e y a n y T y p e z b w N T n L X & g t ; & l t ; a : K e y V a l u e O f D i a g r a m O b j e c t K e y a n y T y p e z b w N T n L X & g t ; & l t ; a : K e y & g t ; & l t ; K e y & g t ; C o l u m n s \ C o l u m n 4 & l t ; / K e y & g t ; & l t ; / a : K e y & g t ; & l t ; a : V a l u e   i : t y p e = " M e a s u r e G r i d N o d e V i e w S t a t e " & g t ; & l t ; C o l u m n & g t ; 3 & l t ; / C o l u m n & g t ; & l t ; L a y e d O u t & g t ; t r u e & l t ; / L a y e d O u t & g t ; & l t ; / a : V a l u e & g t ; & l t ; / a : K e y V a l u e O f D i a g r a m O b j e c t K e y a n y T y p e z b w N T n L X & g t ; & l t ; a : K e y V a l u e O f D i a g r a m O b j e c t K e y a n y T y p e z b w N T n L X & g t ; & l t ; a : K e y & g t ; & l t ; K e y & g t ; C o l u m n s \ C o l u m n 5 & l t ; / K e y & g t ; & l t ; / a : K e y & g t ; & l t ; a : V a l u e   i : t y p e = " M e a s u r e G r i d N o d e V i e w S t a t e " & g t ; & l t ; C o l u m n & g t ; 4 & l t ; / C o l u m n & g t ; & l t ; L a y e d O u t & g t ; t r u e & l t ; / L a y e d O u t & g t ; & l t ; / a : V a l u e & g t ; & l t ; / a : K e y V a l u e O f D i a g r a m O b j e c t K e y a n y T y p e z b w N T n L X & g t ; & l t ; a : K e y V a l u e O f D i a g r a m O b j e c t K e y a n y T y p e z b w N T n L X & g t ; & l t ; a : K e y & g t ; & l t ; K e y & g t ; C o l u m n s \ C o l u m n 6 & l t ; / K e y & g t ; & l t ; / a : K e y & g t ; & l t ; a : V a l u e   i : t y p e = " M e a s u r e G r i d N o d e V i e w S t a t e " & g t ; & l t ; C o l u m n & g t ; 5 & l t ; / C o l u m n & g t ; & l t ; L a y e d O u t & g t ; t r u e & l t ; / L a y e d O u t & g t ; & l t ; / a : V a l u e & g t ; & l t ; / a : K e y V a l u e O f D i a g r a m O b j e c t K e y a n y T y p e z b w N T n L X & g t ; & l t ; a : K e y V a l u e O f D i a g r a m O b j e c t K e y a n y T y p e z b w N T n L X & g t ; & l t ; a : K e y & g t ; & l t ; K e y & g t ; C o l u m n s \ C o l u m n 7 & l t ; / K e y & g t ; & l t ; / a : K e y & g t ; & l t ; a : V a l u e   i : t y p e = " M e a s u r e G r i d N o d e V i e w S t a t e " & g t ; & l t ; C o l u m n & g t ; 6 & l t ; / C o l u m n & g t ; & l t ; L a y e d O u t & g t ; t r u e & l t ; / L a y e d O u t & g t ; & l t ; / a : V a l u e & g t ; & l t ; / a : K e y V a l u e O f D i a g r a m O b j e c t K e y a n y T y p e z b w N T n L X & g t ; & l t ; a : K e y V a l u e O f D i a g r a m O b j e c t K e y a n y T y p e z b w N T n L X & g t ; & l t ; a : K e y & g t ; & l t ; K e y & g t ; C o l u m n s \ C o l u m n 8 & l t ; / K e y & g t ; & l t ; / a : K e y & g t ; & l t ; a : V a l u e   i : t y p e = " M e a s u r e G r i d N o d e V i e w S t a t e " & g t ; & l t ; C o l u m n & g t ; 7 & l t ; / C o l u m n & g t ; & l t ; L a y e d O u t & g t ; t r u e & l t ; / L a y e d O u t & g t ; & l t ; / a : V a l u e & g t ; & l t ; / a : K e y V a l u e O f D i a g r a m O b j e c t K e y a n y T y p e z b w N T n L X & g t ; & l t ; a : K e y V a l u e O f D i a g r a m O b j e c t K e y a n y T y p e z b w N T n L X & g t ; & l t ; a : K e y & g t ; & l t ; K e y & g t ; C o l u m n s \ C o l u m n 9 & l t ; / K e y & g t ; & l t ; / a : K e y & g t ; & l t ; a : V a l u e   i : t y p e = " M e a s u r e G r i d N o d e V i e w S t a t e " & g t ; & l t ; C o l u m n & g t ; 8 & l t ; / C o l u m n & g t ; & l t ; L a y e d O u t & g t ; t r u e & l t ; / L a y e d O u t & g t ; & l t ; / a : V a l u e & g t ; & l t ; / a : K e y V a l u e O f D i a g r a m O b j e c t K e y a n y T y p e z b w N T n L X & g t ; & l t ; a : K e y V a l u e O f D i a g r a m O b j e c t K e y a n y T y p e z b w N T n L X & g t ; & l t ; a : K e y & g t ; & l t ; K e y & g t ; C o l u m n s \ C o l u m n 1 0 & l t ; / K e y & g t ; & l t ; / a : K e y & g t ; & l t ; a : V a l u e   i : t y p e = " M e a s u r e G r i d N o d e V i e w S t a t e " & g t ; & l t ; C o l u m n & g t ; 9 & l t ; / C o l u m n & g t ; & l t ; L a y e d O u t & g t ; t r u e & l t ; / L a y e d O u t & g t ; & l t ; / a : V a l u e & g t ; & l t ; / a : K e y V a l u e O f D i a g r a m O b j e c t K e y a n y T y p e z b w N T n L X & g t ; & l t ; a : K e y V a l u e O f D i a g r a m O b j e c t K e y a n y T y p e z b w N T n L X & g t ; & l t ; a : K e y & g t ; & l t ; K e y & g t ; C o l u m n s \ C o l u m n 1 1 & l t ; / K e y & g t ; & l t ; / a : K e y & g t ; & l t ; a : V a l u e   i : t y p e = " M e a s u r e G r i d N o d e V i e w S t a t e " & g t ; & l t ; C o l u m n & g t ; 1 0 & l t ; / C o l u m n & g t ; & l t ; L a y e d O u t & g t ; t r u e & l t ; / L a y e d O u t & g t ; & l t ; / a : V a l u e & g t ; & l t ; / a : K e y V a l u e O f D i a g r a m O b j e c t K e y a n y T y p e z b w N T n L X & g t ; & l t ; a : K e y V a l u e O f D i a g r a m O b j e c t K e y a n y T y p e z b w N T n L X & g t ; & l t ; a : K e y & g t ; & l t ; K e y & g t ; C o l u m n s \ C o l u m n 1 2 & l t ; / K e y & g t ; & l t ; / a : K e y & g t ; & l t ; a : V a l u e   i : t y p e = " M e a s u r e G r i d N o d e V i e w S t a t e " & g t ; & l t ; C o l u m n & g t ; 1 1 & l t ; / C o l u m n & g t ; & l t ; L a y e d O u t & g t ; t r u e & l t ; / L a y e d O u t & g t ; & l t ; / a : V a l u e & g t ; & l t ; / a : K e y V a l u e O f D i a g r a m O b j e c t K e y a n y T y p e z b w N T n L X & g t ; & l t ; a : K e y V a l u e O f D i a g r a m O b j e c t K e y a n y T y p e z b w N T n L X & g t ; & l t ; a : K e y & g t ; & l t ; K e y & g t ; C o l u m n s \ C o l u m n 1 3 & l t ; / K e y & g t ; & l t ; / a : K e y & g t ; & l t ; a : V a l u e   i : t y p e = " M e a s u r e G r i d N o d e V i e w S t a t e " & g t ; & l t ; C o l u m n & g t ; 1 2 & l t ; / C o l u m n & g t ; & l t ; L a y e d O u t & g t ; t r u e & l t ; / L a y e d O u t & g t ; & l t ; / a : V a l u e & g t ; & l t ; / a : K e y V a l u e O f D i a g r a m O b j e c t K e y a n y T y p e z b w N T n L X & g t ; & l t ; a : K e y V a l u e O f D i a g r a m O b j e c t K e y a n y T y p e z b w N T n L X & g t ; & l t ; a : K e y & g t ; & l t ; K e y & g t ; C o l u m n s \ C o l u m n 1 4 & l t ; / K e y & g t ; & l t ; / a : K e y & g t ; & l t ; a : V a l u e   i : t y p e = " M e a s u r e G r i d N o d e V i e w S t a t e " & g t ; & l t ; C o l u m n & g t ; 1 3 & l t ; / C o l u m n & g t ; & l t ; L a y e d O u t & g t ; t r u e & l t ; / L a y e d O u t & g t ; & l t ; / a : V a l u e & g t ; & l t ; / a : K e y V a l u e O f D i a g r a m O b j e c t K e y a n y T y p e z b w N T n L X & g t ; & l t ; a : K e y V a l u e O f D i a g r a m O b j e c t K e y a n y T y p e z b w N T n L X & g t ; & l t ; a : K e y & g t ; & l t ; K e y & g t ; C o l u m n s \ C o l u m n 1 5 & l t ; / K e y & g t ; & l t ; / a : K e y & g t ; & l t ; a : V a l u e   i : t y p e = " M e a s u r e G r i d N o d e V i e w S t a t e " & g t ; & l t ; C o l u m n & g t ; 1 4 & l t ; / C o l u m n & g t ; & l t ; L a y e d O u t & g t ; t r u e & l t ; / L a y e d O u t & g t ; & l t ; / a : V a l u e & g t ; & l t ; / a : K e y V a l u e O f D i a g r a m O b j e c t K e y a n y T y p e z b w N T n L X & g t ; & l t ; a : K e y V a l u e O f D i a g r a m O b j e c t K e y a n y T y p e z b w N T n L X & g t ; & l t ; a : K e y & g t ; & l t ; K e y & g t ; C o l u m n s \ C o l u m n 1 6 & l t ; / K e y & g t ; & l t ; / a : K e y & g t ; & l t ; a : V a l u e   i : t y p e = " M e a s u r e G r i d N o d e V i e w S t a t e " & g t ; & l t ; C o l u m n & g t ; 1 5 & l t ; / C o l u m n & g t ; & l t ; L a y e d O u t & g t ; t r u e & l t ; / L a y e d O u t & g t ; & l t ; / a : V a l u e & g t ; & l t ; / a : K e y V a l u e O f D i a g r a m O b j e c t K e y a n y T y p e z b w N T n L X & g t ; & l t ; a : K e y V a l u e O f D i a g r a m O b j e c t K e y a n y T y p e z b w N T n L X & g t ; & l t ; a : K e y & g t ; & l t ; K e y & g t ; C o l u m n s \ C o l u m n 1 7 & l t ; / K e y & g t ; & l t ; / a : K e y & g t ; & l t ; a : V a l u e   i : t y p e = " M e a s u r e G r i d N o d e V i e w S t a t e " & g t ; & l t ; C o l u m n & g t ; 1 6 & l t ; / C o l u m n & g t ; & l t ; L a y e d O u t & g t ; t r u e & l t ; / L a y e d O u t & g t ; & l t ; / a : V a l u e & g t ; & l t ; / a : K e y V a l u e O f D i a g r a m O b j e c t K e y a n y T y p e z b w N T n L X & g t ; & l t ; a : K e y V a l u e O f D i a g r a m O b j e c t K e y a n y T y p e z b w N T n L X & g t ; & l t ; a : K e y & g t ; & l t ; K e y & g t ; C o l u m n s \ C o l u m n 1 8 & l t ; / K e y & g t ; & l t ; / a : K e y & g t ; & l t ; a : V a l u e   i : t y p e = " M e a s u r e G r i d N o d e V i e w S t a t e " & g t ; & l t ; C o l u m n & g t ; 1 7 & l t ; / C o l u m n & g t ; & l t ; L a y e d O u t & g t ; t r u e & l t ; / L a y e d O u t & g t ; & l t ; / a : V a l u e & g t ; & l t ; / a : K e y V a l u e O f D i a g r a m O b j e c t K e y a n y T y p e z b w N T n L X & g t ; & l t ; a : K e y V a l u e O f D i a g r a m O b j e c t K e y a n y T y p e z b w N T n L X & g t ; & l t ; a : K e y & g t ; & l t ; K e y & g t ; C o l u m n s \ C o l u m n 2 5 & l t ; / K e y & g t ; & l t ; / a : K e y & g t ; & l t ; a : V a l u e   i : t y p e = " M e a s u r e G r i d N o d e V i e w S t a t e " & g t ; & l t ; C o l u m n & g t ; 1 8 & l t ; / C o l u m n & g t ; & l t ; L a y e d O u t & g t ; t r u e & l t ; / L a y e d O u t & g t ; & l t ; / a : V a l u e & g t ; & l t ; / a : K e y V a l u e O f D i a g r a m O b j e c t K e y a n y T y p e z b w N T n L X & g t ; & l t ; a : K e y V a l u e O f D i a g r a m O b j e c t K e y a n y T y p e z b w N T n L X & g t ; & l t ; a : K e y & g t ; & l t ; K e y & g t ; C o l u m n s \ A d d   C o l u m n 2 & l t ; / K e y & g t ; & l t ; / a : K e y & g t ; & l t ; a : V a l u e   i : t y p e = " M e a s u r e G r i d N o d e V i e w S t a t e " & g t ; & l t ; C o l u m n & g t ; 1 9 & l t ; / C o l u m n & g t ; & l t ; L a y e d O u t & g t ; t r u e & l t ; / L a y e d O u t & g t ; & l t ; / a : V a l u e & g t ; & l t ; / a : K e y V a l u e O f D i a g r a m O b j e c t K e y a n y T y p e z b w N T n L X & g t ; & l t ; / V i e w S t a t e s & g t ; & l t ; / D i a g r a m M a n a g e r . S e r i a l i z a b l e D i a g r a m & g t ; & l t ; / A r r a y O f D i a g r a m M a n a g e r . S e r i a l i z a b l e D i a g r a m & g t ; < / C u s t o m C o n t e n t > < / G e m i n i > 
</file>

<file path=customXml/item2.xml>��< ? x m l   v e r s i o n = " 1 . 0 "   e n c o d i n g = " U T F - 1 6 " ? > < G e m i n i   x m l n s = " h t t p : / / g e m i n i / p i v o t c u s t o m i z a t i o n / T a b l e C o u n t I n S a n d b o x " > < C u s t o m C o n t e n t > < ! [ C D A T A [ 1 ] ] > < / C u s t o m C o n t e n t > < / G e m i n i > 
</file>

<file path=customXml/item3.xml>��< ? x m l   v e r s i o n = " 1 . 0 "   e n c o d i n g = " U T F - 1 6 " ? > < G e m i n i   x m l n s = " h t t p : / / g e m i n i / p i v o t c u s t o m i z a t i o n / S a n d b o x N o n E m p t y " > < C u s t o m C o n t e n t > < ! [ C D A T A [ 1 ] ] > < / C u s t o m C o n t e n t > < / G e m i n i > 
</file>

<file path=customXml/item4.xml>��< ? x m l   v e r s i o n = " 1 . 0 "   e n c o d i n g = " U T F - 1 6 " ? > < G e m i n i   x m l n s = " h t t p : / / g e m i n i / p i v o t c u s t o m i z a t i o n / S h o w I m p l i c i t M e a s u r e s " > < C u s t o m C o n t e n t > < ! [ C D A T A [ F a l s e ] ] > < / C u s t o m C o n t e n t > < / G e m i n i > 
</file>

<file path=customXml/item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P o w e r P i v o t V e r s i o n " > < C u s t o m C o n t e n t > < ! [ C D A T A [ 1 1 . 0 . 9 1 6 6 . 1 8 8 ] ] > < / C u s t o m C o n t e n t > < / G e m i n i > 
</file>

<file path=customXml/item8.xml>��< ? x m l   v e r s i o n = " 1 . 0 "   e n c o d i n g = " U T F - 1 6 " ? > < G e m i n i   x m l n s = " h t t p : / / g e m i n i / p i v o t c u s t o m i z a t i o n / L i n k e d T a b l e U p d a t e M o d e " > < C u s t o m C o n t e n t > < ! [ C D A T A [ T r u e ] ] > < / 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F5A3C41F-8B32-40FA-A81E-C73F1904B030}">
  <ds:schemaRefs>
    <ds:schemaRef ds:uri="http://gemini/pivotcustomization/ClientWindowXML"/>
  </ds:schemaRefs>
</ds:datastoreItem>
</file>

<file path=customXml/itemProps10.xml><?xml version="1.0" encoding="utf-8"?>
<ds:datastoreItem xmlns:ds="http://schemas.openxmlformats.org/officeDocument/2006/customXml" ds:itemID="{9ACD7A88-C7A5-457B-A3E8-0A68266D9D8D}">
  <ds:schemaRefs>
    <ds:schemaRef ds:uri="http://gemini/pivotcustomization/IsSandboxEmbedded"/>
  </ds:schemaRefs>
</ds:datastoreItem>
</file>

<file path=customXml/itemProps11.xml><?xml version="1.0" encoding="utf-8"?>
<ds:datastoreItem xmlns:ds="http://schemas.openxmlformats.org/officeDocument/2006/customXml" ds:itemID="{2AE57638-274D-4183-ACD8-FF9EB7A87E9F}">
  <ds:schemaRefs>
    <ds:schemaRef ds:uri="http://gemini/pivotcustomization/ErrorCache"/>
  </ds:schemaRefs>
</ds:datastoreItem>
</file>

<file path=customXml/itemProps12.xml><?xml version="1.0" encoding="utf-8"?>
<ds:datastoreItem xmlns:ds="http://schemas.openxmlformats.org/officeDocument/2006/customXml" ds:itemID="{581EE562-5F7F-4099-8FD8-896D8134E32C}">
  <ds:schemaRefs>
    <ds:schemaRef ds:uri="http://gemini/pivotcustomization/ManualCalcMode"/>
  </ds:schemaRefs>
</ds:datastoreItem>
</file>

<file path=customXml/itemProps13.xml><?xml version="1.0" encoding="utf-8"?>
<ds:datastoreItem xmlns:ds="http://schemas.openxmlformats.org/officeDocument/2006/customXml" ds:itemID="{85B4ACD1-1470-49EB-A11C-293FCC0303F6}">
  <ds:schemaRefs>
    <ds:schemaRef ds:uri="http://gemini/pivotcustomization/LinkedTables"/>
  </ds:schemaRefs>
</ds:datastoreItem>
</file>

<file path=customXml/itemProps14.xml><?xml version="1.0" encoding="utf-8"?>
<ds:datastoreItem xmlns:ds="http://schemas.openxmlformats.org/officeDocument/2006/customXml" ds:itemID="{99C64EA6-64AB-43FD-B8B2-F766C9A9B7EA}">
  <ds:schemaRefs>
    <ds:schemaRef ds:uri="http://gemini/pivotcustomization/TableXML_Table1"/>
  </ds:schemaRefs>
</ds:datastoreItem>
</file>

<file path=customXml/itemProps15.xml><?xml version="1.0" encoding="utf-8"?>
<ds:datastoreItem xmlns:ds="http://schemas.openxmlformats.org/officeDocument/2006/customXml" ds:itemID="{9E2D3966-F91F-49BB-ACE1-431B53104A6E}">
  <ds:schemaRefs>
    <ds:schemaRef ds:uri="http://gemini/pivotcustomization/TableOrder"/>
  </ds:schemaRefs>
</ds:datastoreItem>
</file>

<file path=customXml/itemProps16.xml><?xml version="1.0" encoding="utf-8"?>
<ds:datastoreItem xmlns:ds="http://schemas.openxmlformats.org/officeDocument/2006/customXml" ds:itemID="{1554491F-3BFF-4ED7-862A-0A7D03F1AAE6}">
  <ds:schemaRefs>
    <ds:schemaRef ds:uri="http://gemini/pivotcustomization/TableWidget"/>
  </ds:schemaRefs>
</ds:datastoreItem>
</file>

<file path=customXml/itemProps17.xml><?xml version="1.0" encoding="utf-8"?>
<ds:datastoreItem xmlns:ds="http://schemas.openxmlformats.org/officeDocument/2006/customXml" ds:itemID="{632494E3-8034-4AA9-8C70-7ED600066978}">
  <ds:schemaRefs>
    <ds:schemaRef ds:uri="http://gemini/pivotcustomization/MeasureGridState"/>
  </ds:schemaRefs>
</ds:datastoreItem>
</file>

<file path=customXml/itemProps18.xml><?xml version="1.0" encoding="utf-8"?>
<ds:datastoreItem xmlns:ds="http://schemas.openxmlformats.org/officeDocument/2006/customXml" ds:itemID="{AF6C041D-C5EF-48EF-8803-B23DAFDDB1AE}">
  <ds:schemaRefs>
    <ds:schemaRef ds:uri="http://gemini/pivotcustomization/Diagrams"/>
  </ds:schemaRefs>
</ds:datastoreItem>
</file>

<file path=customXml/itemProps2.xml><?xml version="1.0" encoding="utf-8"?>
<ds:datastoreItem xmlns:ds="http://schemas.openxmlformats.org/officeDocument/2006/customXml" ds:itemID="{110ABE5C-6AFF-49FC-9F3F-29AFDCDD80DB}">
  <ds:schemaRefs>
    <ds:schemaRef ds:uri="http://gemini/pivotcustomization/TableCountInSandbox"/>
  </ds:schemaRefs>
</ds:datastoreItem>
</file>

<file path=customXml/itemProps3.xml><?xml version="1.0" encoding="utf-8"?>
<ds:datastoreItem xmlns:ds="http://schemas.openxmlformats.org/officeDocument/2006/customXml" ds:itemID="{50622ABD-FA0E-43A4-B777-18E4157414C2}">
  <ds:schemaRefs>
    <ds:schemaRef ds:uri="http://gemini/pivotcustomization/SandboxNonEmpty"/>
  </ds:schemaRefs>
</ds:datastoreItem>
</file>

<file path=customXml/itemProps4.xml><?xml version="1.0" encoding="utf-8"?>
<ds:datastoreItem xmlns:ds="http://schemas.openxmlformats.org/officeDocument/2006/customXml" ds:itemID="{6773EFD6-D913-4B49-B4C1-3038A601F144}">
  <ds:schemaRefs>
    <ds:schemaRef ds:uri="http://gemini/pivotcustomization/ShowImplicitMeasures"/>
  </ds:schemaRefs>
</ds:datastoreItem>
</file>

<file path=customXml/itemProps5.xml><?xml version="1.0" encoding="utf-8"?>
<ds:datastoreItem xmlns:ds="http://schemas.openxmlformats.org/officeDocument/2006/customXml" ds:itemID="{B2E70906-DA20-4668-BD41-F628989743D5}">
  <ds:schemaRefs>
    <ds:schemaRef ds:uri="http://gemini/pivotcustomization/FormulaBarState"/>
  </ds:schemaRefs>
</ds:datastoreItem>
</file>

<file path=customXml/itemProps6.xml><?xml version="1.0" encoding="utf-8"?>
<ds:datastoreItem xmlns:ds="http://schemas.openxmlformats.org/officeDocument/2006/customXml" ds:itemID="{5646C639-EC0C-4665-B09E-99AF3A8927E9}">
  <ds:schemaRefs>
    <ds:schemaRef ds:uri="http://gemini/pivotcustomization/RelationshipAutoDetectionEnabled"/>
  </ds:schemaRefs>
</ds:datastoreItem>
</file>

<file path=customXml/itemProps7.xml><?xml version="1.0" encoding="utf-8"?>
<ds:datastoreItem xmlns:ds="http://schemas.openxmlformats.org/officeDocument/2006/customXml" ds:itemID="{B5967049-F893-4638-BFDF-6C7EB83D5CDD}">
  <ds:schemaRefs>
    <ds:schemaRef ds:uri="http://gemini/pivotcustomization/PowerPivotVersion"/>
  </ds:schemaRefs>
</ds:datastoreItem>
</file>

<file path=customXml/itemProps8.xml><?xml version="1.0" encoding="utf-8"?>
<ds:datastoreItem xmlns:ds="http://schemas.openxmlformats.org/officeDocument/2006/customXml" ds:itemID="{E8509290-1D31-454C-ABE9-597B7BC26FF2}">
  <ds:schemaRefs>
    <ds:schemaRef ds:uri="http://gemini/pivotcustomization/LinkedTableUpdateMode"/>
  </ds:schemaRefs>
</ds:datastoreItem>
</file>

<file path=customXml/itemProps9.xml><?xml version="1.0" encoding="utf-8"?>
<ds:datastoreItem xmlns:ds="http://schemas.openxmlformats.org/officeDocument/2006/customXml" ds:itemID="{176CEB72-EE98-4849-BA7A-265FD178663A}">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Vendor-Security-Assessment</vt:lpstr>
      <vt:lpstr>Crosswalk Detail</vt:lpstr>
      <vt:lpstr>High Risk Non-Compliant</vt:lpstr>
      <vt:lpstr>Questions</vt:lpstr>
      <vt:lpstr>Values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Escue</dc:creator>
  <cp:lastModifiedBy>yash chandra</cp:lastModifiedBy>
  <cp:revision/>
  <dcterms:created xsi:type="dcterms:W3CDTF">2015-03-06T14:56:12Z</dcterms:created>
  <dcterms:modified xsi:type="dcterms:W3CDTF">2025-12-29T15:18:32Z</dcterms:modified>
</cp:coreProperties>
</file>